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9510" firstSheet="1" activeTab="1"/>
  </bookViews>
  <sheets>
    <sheet name="СМЕТА_2017" sheetId="3" r:id="rId1"/>
    <sheet name="Смета_с 01022017" sheetId="6" r:id="rId2"/>
    <sheet name="Лист1" sheetId="7" r:id="rId3"/>
  </sheets>
  <definedNames>
    <definedName name="_xlnm._FilterDatabase" localSheetId="0" hidden="1">СМЕТА_2017!$B$2:$M$48</definedName>
    <definedName name="_xlnm.Print_Area" localSheetId="1">'Смета_с 01022017'!$A$1:$K$43</definedName>
  </definedNames>
  <calcPr calcId="145621"/>
</workbook>
</file>

<file path=xl/calcChain.xml><?xml version="1.0" encoding="utf-8"?>
<calcChain xmlns="http://schemas.openxmlformats.org/spreadsheetml/2006/main">
  <c r="G26" i="7" l="1"/>
  <c r="E25" i="7" l="1"/>
  <c r="F25" i="7" s="1"/>
  <c r="G25" i="7" s="1"/>
  <c r="E24" i="7"/>
  <c r="F24" i="7" s="1"/>
  <c r="G24" i="7" s="1"/>
  <c r="E23" i="7"/>
  <c r="F23" i="7" s="1"/>
  <c r="G23" i="7" s="1"/>
  <c r="D22" i="7"/>
  <c r="E22" i="7" s="1"/>
  <c r="F22" i="7" s="1"/>
  <c r="G22" i="7" s="1"/>
  <c r="E21" i="7"/>
  <c r="F21" i="7" s="1"/>
  <c r="G21" i="7" s="1"/>
  <c r="E20" i="7"/>
  <c r="F20" i="7" s="1"/>
  <c r="G20" i="7" s="1"/>
  <c r="F19" i="7"/>
  <c r="G19" i="7" s="1"/>
  <c r="E19" i="7"/>
  <c r="E18" i="7"/>
  <c r="F18" i="7" s="1"/>
  <c r="G18" i="7" s="1"/>
  <c r="E17" i="7"/>
  <c r="F17" i="7" s="1"/>
  <c r="G17" i="7" s="1"/>
  <c r="E16" i="7"/>
  <c r="F16" i="7" s="1"/>
  <c r="G16" i="7" s="1"/>
  <c r="E15" i="7"/>
  <c r="F15" i="7" s="1"/>
  <c r="G15" i="7" s="1"/>
  <c r="E14" i="7"/>
  <c r="F14" i="7" s="1"/>
  <c r="G14" i="7" s="1"/>
  <c r="E13" i="7"/>
  <c r="F13" i="7" s="1"/>
  <c r="G13" i="7" s="1"/>
  <c r="E12" i="7"/>
  <c r="F12" i="7" s="1"/>
  <c r="G12" i="7" s="1"/>
  <c r="F11" i="7"/>
  <c r="G11" i="7" s="1"/>
  <c r="E11" i="7"/>
  <c r="E10" i="7"/>
  <c r="F10" i="7" s="1"/>
  <c r="G10" i="7" s="1"/>
  <c r="E9" i="7"/>
  <c r="F9" i="7" s="1"/>
  <c r="G9" i="7" s="1"/>
  <c r="E8" i="7"/>
  <c r="F8" i="7" s="1"/>
  <c r="G8" i="7" s="1"/>
  <c r="E7" i="7"/>
  <c r="F7" i="7" s="1"/>
  <c r="G7" i="7" s="1"/>
  <c r="E6" i="7"/>
  <c r="F6" i="7" s="1"/>
  <c r="G6" i="7" s="1"/>
  <c r="E5" i="7"/>
  <c r="F5" i="7" s="1"/>
  <c r="G5" i="7" s="1"/>
  <c r="E4" i="7"/>
  <c r="F4" i="7" s="1"/>
  <c r="G4" i="7" s="1"/>
  <c r="F3" i="7"/>
  <c r="E3" i="7"/>
  <c r="G3" i="7" l="1"/>
  <c r="E20" i="6"/>
  <c r="F20" i="6" s="1"/>
  <c r="G20" i="6" s="1"/>
  <c r="E21" i="6"/>
  <c r="F21" i="6" s="1"/>
  <c r="G21" i="6" s="1"/>
  <c r="E19" i="6"/>
  <c r="F19" i="6" s="1"/>
  <c r="G19" i="6" s="1"/>
  <c r="D22" i="6"/>
  <c r="E22" i="6" s="1"/>
  <c r="F22" i="6" s="1"/>
  <c r="G22" i="6" s="1"/>
  <c r="E25" i="6"/>
  <c r="F25" i="6" s="1"/>
  <c r="G25" i="6" s="1"/>
  <c r="E24" i="6"/>
  <c r="F24" i="6" s="1"/>
  <c r="G24" i="6" s="1"/>
  <c r="E23" i="6"/>
  <c r="F23" i="6" s="1"/>
  <c r="G23" i="6" s="1"/>
  <c r="E18" i="6"/>
  <c r="F18" i="6" s="1"/>
  <c r="G18" i="6" s="1"/>
  <c r="E17" i="6"/>
  <c r="F17" i="6" s="1"/>
  <c r="G17" i="6" s="1"/>
  <c r="E12" i="6"/>
  <c r="F12" i="6" s="1"/>
  <c r="G12" i="6" s="1"/>
  <c r="E16" i="6"/>
  <c r="F16" i="6" s="1"/>
  <c r="G16" i="6" s="1"/>
  <c r="E15" i="6"/>
  <c r="F15" i="6" s="1"/>
  <c r="G15" i="6" s="1"/>
  <c r="E14" i="6"/>
  <c r="F14" i="6" s="1"/>
  <c r="G14" i="6" s="1"/>
  <c r="E13" i="6"/>
  <c r="F13" i="6" s="1"/>
  <c r="G13" i="6" s="1"/>
  <c r="E10" i="6"/>
  <c r="F10" i="6" s="1"/>
  <c r="G10" i="6" s="1"/>
  <c r="E11" i="6"/>
  <c r="F11" i="6" s="1"/>
  <c r="G11" i="6" s="1"/>
  <c r="E9" i="6"/>
  <c r="F9" i="6" s="1"/>
  <c r="G9" i="6" s="1"/>
  <c r="E8" i="6"/>
  <c r="F8" i="6" s="1"/>
  <c r="G8" i="6" s="1"/>
  <c r="E7" i="6"/>
  <c r="F7" i="6" s="1"/>
  <c r="G7" i="6" s="1"/>
  <c r="E6" i="6"/>
  <c r="F6" i="6" s="1"/>
  <c r="G6" i="6" s="1"/>
  <c r="E4" i="6"/>
  <c r="F4" i="6" s="1"/>
  <c r="G4" i="6" s="1"/>
  <c r="E5" i="6"/>
  <c r="F5" i="6" s="1"/>
  <c r="G5" i="6" s="1"/>
  <c r="E3" i="6"/>
  <c r="F3" i="6" s="1"/>
  <c r="G3" i="6" l="1"/>
  <c r="G29" i="6" s="1"/>
  <c r="F29" i="6"/>
  <c r="E29" i="6"/>
  <c r="E45" i="3"/>
  <c r="H33" i="6" l="1"/>
  <c r="H34" i="6"/>
  <c r="E34" i="6" s="1"/>
  <c r="H31" i="6"/>
  <c r="H35" i="6"/>
  <c r="H36" i="6"/>
  <c r="H32" i="6"/>
  <c r="H30" i="6"/>
  <c r="H29" i="6"/>
  <c r="E31" i="3"/>
  <c r="E46" i="3" s="1"/>
  <c r="E47" i="3" s="1"/>
  <c r="E32" i="3" l="1"/>
  <c r="E33" i="3" s="1"/>
  <c r="E7" i="3"/>
  <c r="E26" i="3"/>
  <c r="E34" i="3" l="1"/>
  <c r="E35" i="3" s="1"/>
  <c r="E36" i="3"/>
  <c r="E20" i="3" l="1"/>
  <c r="E25" i="3" l="1"/>
  <c r="E28" i="3" l="1"/>
  <c r="F27" i="3"/>
  <c r="E13" i="3"/>
  <c r="E19" i="3"/>
  <c r="E18" i="3"/>
  <c r="E17" i="3"/>
  <c r="E11" i="3"/>
  <c r="G10" i="3"/>
  <c r="E15" i="3"/>
  <c r="E14" i="3"/>
  <c r="E12" i="3"/>
  <c r="E5" i="3"/>
  <c r="E4" i="3"/>
  <c r="E6" i="3"/>
  <c r="E8" i="3"/>
  <c r="E9" i="3"/>
  <c r="E3" i="3"/>
  <c r="E39" i="3" l="1"/>
  <c r="G40" i="3" s="1"/>
  <c r="H40" i="3" s="1"/>
  <c r="E40" i="3" l="1"/>
  <c r="E41" i="3" s="1"/>
  <c r="G41" i="3" s="1"/>
  <c r="H41" i="3" s="1"/>
  <c r="H42" i="3" s="1"/>
  <c r="F34" i="3"/>
  <c r="F37" i="3"/>
  <c r="F33" i="3"/>
  <c r="F36" i="3"/>
  <c r="F32" i="3"/>
  <c r="F35" i="3"/>
  <c r="F31" i="3"/>
  <c r="H34" i="3" l="1"/>
  <c r="I34" i="3" s="1"/>
  <c r="H35" i="3"/>
  <c r="I35" i="3" s="1"/>
</calcChain>
</file>

<file path=xl/comments1.xml><?xml version="1.0" encoding="utf-8"?>
<comments xmlns="http://schemas.openxmlformats.org/spreadsheetml/2006/main">
  <authors>
    <author>Asus</author>
  </authors>
  <commentLis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Asus:</t>
        </r>
        <r>
          <rPr>
            <sz val="9"/>
            <color indexed="81"/>
            <rFont val="Tahoma"/>
            <family val="2"/>
            <charset val="204"/>
          </rPr>
          <t xml:space="preserve">
еж.платеж с учетом 21% неплательщиков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04"/>
          </rPr>
          <t>Asus:</t>
        </r>
        <r>
          <rPr>
            <sz val="9"/>
            <color indexed="81"/>
            <rFont val="Tahoma"/>
            <family val="2"/>
            <charset val="204"/>
          </rPr>
          <t xml:space="preserve">
1,21=21%. Если менять эту цифру, то можно увидеть, как будет изменяться сумма еж.платежа. При увеличении числа - сумма увеличится, при уменьшении - сократится.</t>
        </r>
      </text>
    </comment>
  </commentList>
</comments>
</file>

<file path=xl/sharedStrings.xml><?xml version="1.0" encoding="utf-8"?>
<sst xmlns="http://schemas.openxmlformats.org/spreadsheetml/2006/main" count="187" uniqueCount="100">
  <si>
    <t>песок</t>
  </si>
  <si>
    <t>вывоз мусора</t>
  </si>
  <si>
    <t>обслуживание ВЗУ</t>
  </si>
  <si>
    <t>ИТС 1С</t>
  </si>
  <si>
    <t>комментарий</t>
  </si>
  <si>
    <t>затраты</t>
  </si>
  <si>
    <t>ведение р/с Авангард</t>
  </si>
  <si>
    <t>картридж</t>
  </si>
  <si>
    <t>осблуживание электроустановок</t>
  </si>
  <si>
    <t>обслуживание очистных</t>
  </si>
  <si>
    <t>лицензия битрикс</t>
  </si>
  <si>
    <t>охрана поселка</t>
  </si>
  <si>
    <t>ТО Генератора</t>
  </si>
  <si>
    <t>уточнить</t>
  </si>
  <si>
    <t>ГМС-солярка</t>
  </si>
  <si>
    <t>хостинг</t>
  </si>
  <si>
    <t>уборка трактором</t>
  </si>
  <si>
    <t>зп рабочие</t>
  </si>
  <si>
    <t xml:space="preserve">управляющий </t>
  </si>
  <si>
    <t>бухгалтер</t>
  </si>
  <si>
    <t>председатель</t>
  </si>
  <si>
    <t>чел.</t>
  </si>
  <si>
    <t>расходные материалы ЛЕРУА</t>
  </si>
  <si>
    <t>организация собраний</t>
  </si>
  <si>
    <t>2 собрания в год</t>
  </si>
  <si>
    <t>представительские расходы</t>
  </si>
  <si>
    <t>обслуживание газопровода</t>
  </si>
  <si>
    <t>дефицит</t>
  </si>
  <si>
    <t>профицит</t>
  </si>
  <si>
    <t>договор</t>
  </si>
  <si>
    <t>канцелярские</t>
  </si>
  <si>
    <t>аренда земельного участка</t>
  </si>
  <si>
    <t>ежемесячный платеж</t>
  </si>
  <si>
    <t>дом</t>
  </si>
  <si>
    <t>платеж на 130*на 120 чел.</t>
  </si>
  <si>
    <t>платеж на 130*на 160 чел.</t>
  </si>
  <si>
    <t>период, мес.</t>
  </si>
  <si>
    <t>сумма, руб.</t>
  </si>
  <si>
    <t>налоги (30,2%)</t>
  </si>
  <si>
    <t xml:space="preserve">кап фонд </t>
  </si>
  <si>
    <t>3,25 контейнера/мес.*4500 руб. Договор.</t>
  </si>
  <si>
    <t>доп. единица со скидкой 9000 руб.</t>
  </si>
  <si>
    <t>5 мес.зимы*35000, 7 мес.*18000 Договор</t>
  </si>
  <si>
    <t>3 человека</t>
  </si>
  <si>
    <t>15% от фот рабочих</t>
  </si>
  <si>
    <t>ремонт помещения ВЗУ, помещение охраны, подключение генератора на автоматический режим, устранение аварийных ситуаций и прочее, покупка генератора, 2 шт. на очистные, бензопила и прочее</t>
  </si>
  <si>
    <t>платеж ежемесячный</t>
  </si>
  <si>
    <t>0,3% ставка</t>
  </si>
  <si>
    <t>лизинг по трактору</t>
  </si>
  <si>
    <t>бюджет</t>
  </si>
  <si>
    <t>дополнительные затраты</t>
  </si>
  <si>
    <t>100 л./мес.генератор</t>
  </si>
  <si>
    <t>зезмля</t>
  </si>
  <si>
    <t>договор/депозит</t>
  </si>
  <si>
    <t>СМЕТА ПО ОБСЛУЖИВАЮ ПОСЕЛКА "СПОРТВИЛЛЬ" НА 2017 Г.</t>
  </si>
  <si>
    <t>не согласовали!</t>
  </si>
  <si>
    <t>Еля, на собрании утвердили смету на мес. - 690 000</t>
  </si>
  <si>
    <t>(налог на 3х сотрудников)</t>
  </si>
  <si>
    <t>коэф.неплательщиков</t>
  </si>
  <si>
    <t>базовые затраты???</t>
  </si>
  <si>
    <t>постоянные расходы</t>
  </si>
  <si>
    <t>тариф для всех</t>
  </si>
  <si>
    <t>переменные</t>
  </si>
  <si>
    <t>доп.плата за пользование</t>
  </si>
  <si>
    <t>тариф для подключенных к сетям</t>
  </si>
  <si>
    <t>рабочие</t>
  </si>
  <si>
    <t>управляющий поселком</t>
  </si>
  <si>
    <t>периодичность в год</t>
  </si>
  <si>
    <t>сумма, руб./год</t>
  </si>
  <si>
    <t>сумма, руб./мес.</t>
  </si>
  <si>
    <t>песок природный</t>
  </si>
  <si>
    <t>непредвиденные расходы</t>
  </si>
  <si>
    <t>текущий ремонт, восстановительные работы и прочее</t>
  </si>
  <si>
    <t>ООО "Дмитров-ЭКО" №169/16/Б-СНТ от 01.11.2017</t>
  </si>
  <si>
    <t>ООО "Леруа Мерлен Восток" №040/298 от 03.11.2017</t>
  </si>
  <si>
    <t>ООО "МиК" №134 от 24.11.2017</t>
  </si>
  <si>
    <t>ООО "Спринтхост.ру"</t>
  </si>
  <si>
    <t>ПАО "Авангард"</t>
  </si>
  <si>
    <t>по чекам</t>
  </si>
  <si>
    <t>ИП Табакова Е.А. №05/11/2016 от 10.11.2016</t>
  </si>
  <si>
    <t>ООО "Фильтргрупп", по счетам</t>
  </si>
  <si>
    <t>силами рабочих поселка</t>
  </si>
  <si>
    <t>ООО "Тиражные решения 1С - Рарус"</t>
  </si>
  <si>
    <t>по чекам (расчетная 100 л./мес. - генератор)</t>
  </si>
  <si>
    <t>ИП Табакова Е.А. №05/11/2016 от 10.11.2016 (из расчета 5 мес. Зима*35000 руб. +7 мес.*18000 руб.)</t>
  </si>
  <si>
    <t>97500*15%</t>
  </si>
  <si>
    <t>согласно штатному расписанию, вкл.13% НДФЛ</t>
  </si>
  <si>
    <t>ИП Казачков (согл.факт.затратам - 2 собрания/год)</t>
  </si>
  <si>
    <t>НП по благоустройству "Новые Труневки" №011016/А от 01.10.2016 (аренда = 0,3% налоговой ставки на землю)</t>
  </si>
  <si>
    <t>основание, комментарии</t>
  </si>
  <si>
    <t>% не плательщиков</t>
  </si>
  <si>
    <t>лиц.счета</t>
  </si>
  <si>
    <t>итого бюджет руб./мес.</t>
  </si>
  <si>
    <t>итого платеж, руб./мес./участок</t>
  </si>
  <si>
    <t>В таблице представлены справочные данные по ежемесячному платежу, в руб., в зависимости от увеличения числа активных плательщиков (лицевых счетов).Число неплательщиков в данный момент составляет около 21 %. При сокращии этого числа,  сумма ежемесячного платежа на каждого будет сокращаться.</t>
  </si>
  <si>
    <t>платеж ежемесячный, руб.</t>
  </si>
  <si>
    <t>ООО "Берсек" №46 от 01.08.2016 (2 чел./24/365)</t>
  </si>
  <si>
    <t>согласно НК РФ ( на 3х сотрудников)</t>
  </si>
  <si>
    <t>с учетом 1, 21</t>
  </si>
  <si>
    <t>ПЕРЕЧЕНЬ И СТОИМОСТЬ ЕЖЕМЕСЯЧНЫХ УСЛУГ НА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</si>
</sst>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gray06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Alignment="0">
      <alignment vertical="center" wrapText="1"/>
    </xf>
  </cellStyleXfs>
  <cellXfs count="144">
    <xf numFmtId="0" fontId="0" fillId="0" borderId="0" xfId="0"/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/>
    <xf numFmtId="4" fontId="2" fillId="4" borderId="0" xfId="0" applyNumberFormat="1" applyFont="1" applyFill="1" applyBorder="1"/>
    <xf numFmtId="4" fontId="2" fillId="4" borderId="0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2" fillId="4" borderId="0" xfId="0" applyNumberFormat="1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/>
    <xf numFmtId="3" fontId="4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 wrapText="1"/>
    </xf>
    <xf numFmtId="3" fontId="2" fillId="0" borderId="2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left" wrapText="1"/>
    </xf>
    <xf numFmtId="3" fontId="2" fillId="0" borderId="7" xfId="0" applyNumberFormat="1" applyFont="1" applyBorder="1"/>
    <xf numFmtId="3" fontId="2" fillId="4" borderId="0" xfId="0" applyNumberFormat="1" applyFont="1" applyFill="1" applyBorder="1"/>
    <xf numFmtId="4" fontId="2" fillId="4" borderId="5" xfId="0" applyNumberFormat="1" applyFont="1" applyFill="1" applyBorder="1"/>
    <xf numFmtId="4" fontId="2" fillId="4" borderId="7" xfId="0" applyNumberFormat="1" applyFont="1" applyFill="1" applyBorder="1"/>
    <xf numFmtId="4" fontId="2" fillId="4" borderId="8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4" fontId="2" fillId="3" borderId="9" xfId="0" applyNumberFormat="1" applyFont="1" applyFill="1" applyBorder="1" applyAlignment="1">
      <alignment horizontal="left" wrapText="1"/>
    </xf>
    <xf numFmtId="3" fontId="2" fillId="3" borderId="10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6" fillId="3" borderId="12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left" wrapText="1"/>
    </xf>
    <xf numFmtId="3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 wrapText="1"/>
    </xf>
    <xf numFmtId="3" fontId="2" fillId="4" borderId="16" xfId="0" applyNumberFormat="1" applyFont="1" applyFill="1" applyBorder="1" applyAlignment="1">
      <alignment horizontal="center"/>
    </xf>
    <xf numFmtId="4" fontId="2" fillId="4" borderId="17" xfId="0" applyNumberFormat="1" applyFont="1" applyFill="1" applyBorder="1" applyAlignment="1">
      <alignment horizontal="left" wrapText="1"/>
    </xf>
    <xf numFmtId="3" fontId="2" fillId="4" borderId="16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/>
    </xf>
    <xf numFmtId="4" fontId="4" fillId="0" borderId="18" xfId="0" applyNumberFormat="1" applyFont="1" applyBorder="1"/>
    <xf numFmtId="4" fontId="4" fillId="0" borderId="18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left" wrapText="1"/>
    </xf>
    <xf numFmtId="4" fontId="2" fillId="5" borderId="0" xfId="0" applyNumberFormat="1" applyFont="1" applyFill="1" applyBorder="1" applyAlignment="1">
      <alignment horizontal="right"/>
    </xf>
    <xf numFmtId="4" fontId="2" fillId="5" borderId="0" xfId="0" applyNumberFormat="1" applyFont="1" applyFill="1" applyBorder="1"/>
    <xf numFmtId="4" fontId="2" fillId="5" borderId="0" xfId="0" applyNumberFormat="1" applyFont="1" applyFill="1" applyBorder="1" applyAlignment="1">
      <alignment vertical="center"/>
    </xf>
    <xf numFmtId="4" fontId="8" fillId="0" borderId="0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3" fontId="2" fillId="5" borderId="16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left" wrapText="1"/>
    </xf>
    <xf numFmtId="3" fontId="2" fillId="5" borderId="0" xfId="0" applyNumberFormat="1" applyFont="1" applyFill="1" applyBorder="1"/>
    <xf numFmtId="4" fontId="6" fillId="0" borderId="0" xfId="0" applyNumberFormat="1" applyFont="1" applyBorder="1"/>
    <xf numFmtId="3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left" wrapText="1"/>
    </xf>
    <xf numFmtId="3" fontId="2" fillId="0" borderId="19" xfId="0" applyNumberFormat="1" applyFont="1" applyFill="1" applyBorder="1" applyAlignment="1">
      <alignment horizontal="center"/>
    </xf>
    <xf numFmtId="3" fontId="2" fillId="6" borderId="0" xfId="0" applyNumberFormat="1" applyFont="1" applyFill="1" applyBorder="1"/>
    <xf numFmtId="4" fontId="6" fillId="6" borderId="0" xfId="0" applyNumberFormat="1" applyFont="1" applyFill="1" applyBorder="1" applyAlignment="1">
      <alignment horizontal="right"/>
    </xf>
    <xf numFmtId="4" fontId="2" fillId="6" borderId="16" xfId="0" applyNumberFormat="1" applyFont="1" applyFill="1" applyBorder="1" applyAlignment="1">
      <alignment horizontal="left" wrapText="1"/>
    </xf>
    <xf numFmtId="3" fontId="2" fillId="6" borderId="17" xfId="0" applyNumberFormat="1" applyFont="1" applyFill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3" fontId="2" fillId="7" borderId="0" xfId="0" applyNumberFormat="1" applyFont="1" applyFill="1" applyBorder="1" applyAlignment="1">
      <alignment horizontal="center" vertical="center"/>
    </xf>
    <xf numFmtId="4" fontId="2" fillId="7" borderId="0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center" wrapText="1"/>
    </xf>
    <xf numFmtId="4" fontId="5" fillId="7" borderId="0" xfId="0" applyNumberFormat="1" applyFont="1" applyFill="1" applyBorder="1" applyAlignment="1">
      <alignment horizontal="center" vertical="center" wrapText="1"/>
    </xf>
    <xf numFmtId="3" fontId="5" fillId="7" borderId="0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center" vertical="center" wrapText="1"/>
    </xf>
    <xf numFmtId="3" fontId="2" fillId="7" borderId="0" xfId="0" applyNumberFormat="1" applyFont="1" applyFill="1" applyBorder="1" applyAlignment="1">
      <alignment horizontal="center"/>
    </xf>
    <xf numFmtId="4" fontId="2" fillId="7" borderId="0" xfId="0" applyNumberFormat="1" applyFont="1" applyFill="1" applyBorder="1"/>
    <xf numFmtId="4" fontId="2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left" wrapText="1"/>
    </xf>
    <xf numFmtId="3" fontId="2" fillId="7" borderId="0" xfId="0" applyNumberFormat="1" applyFont="1" applyFill="1" applyBorder="1" applyAlignment="1"/>
    <xf numFmtId="4" fontId="2" fillId="7" borderId="0" xfId="0" applyNumberFormat="1" applyFont="1" applyFill="1" applyBorder="1" applyAlignment="1">
      <alignment horizontal="left"/>
    </xf>
    <xf numFmtId="4" fontId="8" fillId="7" borderId="0" xfId="0" applyNumberFormat="1" applyFont="1" applyFill="1" applyBorder="1"/>
    <xf numFmtId="4" fontId="2" fillId="7" borderId="0" xfId="0" applyNumberFormat="1" applyFont="1" applyFill="1" applyBorder="1" applyAlignment="1">
      <alignment vertical="center"/>
    </xf>
    <xf numFmtId="4" fontId="2" fillId="7" borderId="0" xfId="0" applyNumberFormat="1" applyFont="1" applyFill="1" applyBorder="1" applyAlignment="1">
      <alignment horizontal="right" vertical="center"/>
    </xf>
    <xf numFmtId="4" fontId="2" fillId="7" borderId="0" xfId="0" applyNumberFormat="1" applyFont="1" applyFill="1" applyBorder="1" applyAlignment="1">
      <alignment horizontal="left" vertical="center" wrapText="1"/>
    </xf>
    <xf numFmtId="4" fontId="2" fillId="7" borderId="0" xfId="0" applyNumberFormat="1" applyFont="1" applyFill="1" applyBorder="1" applyAlignment="1">
      <alignment horizontal="left" vertical="center"/>
    </xf>
    <xf numFmtId="3" fontId="2" fillId="7" borderId="0" xfId="0" applyNumberFormat="1" applyFont="1" applyFill="1" applyBorder="1"/>
    <xf numFmtId="4" fontId="6" fillId="7" borderId="0" xfId="0" applyNumberFormat="1" applyFont="1" applyFill="1" applyBorder="1"/>
    <xf numFmtId="4" fontId="2" fillId="7" borderId="0" xfId="0" applyNumberFormat="1" applyFont="1" applyFill="1" applyBorder="1" applyAlignment="1"/>
    <xf numFmtId="4" fontId="12" fillId="7" borderId="0" xfId="0" applyNumberFormat="1" applyFont="1" applyFill="1" applyBorder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3" fontId="7" fillId="7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pane xSplit="2" ySplit="2" topLeftCell="C5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8.7109375" defaultRowHeight="15" x14ac:dyDescent="0.25"/>
  <cols>
    <col min="1" max="1" width="5.140625" style="46" customWidth="1"/>
    <col min="2" max="2" width="35.85546875" style="3" customWidth="1"/>
    <col min="3" max="3" width="10.5703125" style="3" customWidth="1"/>
    <col min="4" max="4" width="13.85546875" style="5" customWidth="1"/>
    <col min="5" max="5" width="12.140625" style="6" customWidth="1"/>
    <col min="6" max="6" width="42.5703125" style="7" customWidth="1"/>
    <col min="7" max="7" width="10" style="28" bestFit="1" customWidth="1"/>
    <col min="8" max="8" width="9.85546875" style="3" bestFit="1" customWidth="1"/>
    <col min="9" max="9" width="12.5703125" style="3" bestFit="1" customWidth="1"/>
    <col min="10" max="10" width="10" style="3" bestFit="1" customWidth="1"/>
    <col min="11" max="11" width="9.85546875" style="3" bestFit="1" customWidth="1"/>
    <col min="12" max="12" width="9" style="3" bestFit="1" customWidth="1"/>
    <col min="13" max="16384" width="8.7109375" style="3"/>
  </cols>
  <sheetData>
    <row r="1" spans="1:9" ht="18.75" x14ac:dyDescent="0.3">
      <c r="A1" s="139" t="s">
        <v>54</v>
      </c>
      <c r="B1" s="139"/>
      <c r="C1" s="139"/>
      <c r="D1" s="139"/>
      <c r="E1" s="139"/>
      <c r="F1" s="139"/>
    </row>
    <row r="2" spans="1:9" s="2" customFormat="1" ht="36" customHeight="1" x14ac:dyDescent="0.25">
      <c r="A2" s="52"/>
      <c r="B2" s="53" t="s">
        <v>5</v>
      </c>
      <c r="C2" s="53" t="s">
        <v>36</v>
      </c>
      <c r="D2" s="54" t="s">
        <v>37</v>
      </c>
      <c r="E2" s="53" t="s">
        <v>32</v>
      </c>
      <c r="F2" s="55" t="s">
        <v>4</v>
      </c>
      <c r="G2" s="27"/>
    </row>
    <row r="3" spans="1:9" x14ac:dyDescent="0.25">
      <c r="A3" s="57">
        <v>1</v>
      </c>
      <c r="B3" s="58" t="s">
        <v>3</v>
      </c>
      <c r="C3" s="59">
        <v>12</v>
      </c>
      <c r="D3" s="60">
        <v>41664</v>
      </c>
      <c r="E3" s="61">
        <f>D3/C3</f>
        <v>3472</v>
      </c>
      <c r="F3" s="62" t="s">
        <v>29</v>
      </c>
    </row>
    <row r="4" spans="1:9" x14ac:dyDescent="0.25">
      <c r="A4" s="63">
        <v>2</v>
      </c>
      <c r="B4" s="3" t="s">
        <v>15</v>
      </c>
      <c r="C4" s="4">
        <v>12</v>
      </c>
      <c r="D4" s="5">
        <v>2500</v>
      </c>
      <c r="E4" s="6">
        <f t="shared" ref="E4:E25" si="0">D4/C4</f>
        <v>208.33333333333334</v>
      </c>
      <c r="F4" s="64" t="s">
        <v>29</v>
      </c>
    </row>
    <row r="5" spans="1:9" x14ac:dyDescent="0.25">
      <c r="A5" s="63">
        <v>3</v>
      </c>
      <c r="B5" s="8" t="s">
        <v>10</v>
      </c>
      <c r="C5" s="4">
        <v>12</v>
      </c>
      <c r="D5" s="5">
        <v>5000</v>
      </c>
      <c r="E5" s="6">
        <f>D5/C5</f>
        <v>416.66666666666669</v>
      </c>
      <c r="F5" s="64" t="s">
        <v>29</v>
      </c>
    </row>
    <row r="6" spans="1:9" x14ac:dyDescent="0.25">
      <c r="A6" s="65">
        <v>4</v>
      </c>
      <c r="B6" s="9" t="s">
        <v>6</v>
      </c>
      <c r="C6" s="10">
        <v>1</v>
      </c>
      <c r="D6" s="11">
        <v>1300</v>
      </c>
      <c r="E6" s="11">
        <f t="shared" si="0"/>
        <v>1300</v>
      </c>
      <c r="F6" s="66" t="s">
        <v>29</v>
      </c>
    </row>
    <row r="7" spans="1:9" x14ac:dyDescent="0.25">
      <c r="A7" s="63">
        <v>5</v>
      </c>
      <c r="B7" s="3" t="s">
        <v>30</v>
      </c>
      <c r="C7" s="4">
        <v>12</v>
      </c>
      <c r="D7" s="5">
        <v>24000</v>
      </c>
      <c r="E7" s="6">
        <f>D7/C7</f>
        <v>2000</v>
      </c>
      <c r="F7" s="64" t="s">
        <v>7</v>
      </c>
    </row>
    <row r="8" spans="1:9" s="76" customFormat="1" x14ac:dyDescent="0.25">
      <c r="A8" s="81">
        <v>6</v>
      </c>
      <c r="B8" s="76" t="s">
        <v>8</v>
      </c>
      <c r="C8" s="82">
        <v>12</v>
      </c>
      <c r="D8" s="75">
        <v>30000</v>
      </c>
      <c r="E8" s="75">
        <f t="shared" si="0"/>
        <v>2500</v>
      </c>
      <c r="F8" s="83" t="s">
        <v>29</v>
      </c>
      <c r="G8" s="84"/>
    </row>
    <row r="9" spans="1:9" s="76" customFormat="1" x14ac:dyDescent="0.25">
      <c r="A9" s="81">
        <v>7</v>
      </c>
      <c r="B9" s="76" t="s">
        <v>2</v>
      </c>
      <c r="C9" s="82">
        <v>12</v>
      </c>
      <c r="D9" s="75">
        <v>150000</v>
      </c>
      <c r="E9" s="75">
        <f t="shared" si="0"/>
        <v>12500</v>
      </c>
      <c r="F9" s="83" t="s">
        <v>13</v>
      </c>
      <c r="G9" s="84"/>
    </row>
    <row r="10" spans="1:9" s="76" customFormat="1" x14ac:dyDescent="0.25">
      <c r="A10" s="81">
        <v>8</v>
      </c>
      <c r="B10" s="76" t="s">
        <v>12</v>
      </c>
      <c r="C10" s="82">
        <v>12</v>
      </c>
      <c r="D10" s="75">
        <v>26000</v>
      </c>
      <c r="F10" s="83" t="s">
        <v>13</v>
      </c>
      <c r="G10" s="75">
        <f>D10/C10</f>
        <v>2166.6666666666665</v>
      </c>
    </row>
    <row r="11" spans="1:9" s="76" customFormat="1" x14ac:dyDescent="0.25">
      <c r="A11" s="81">
        <v>9</v>
      </c>
      <c r="B11" s="76" t="s">
        <v>14</v>
      </c>
      <c r="C11" s="82">
        <v>12</v>
      </c>
      <c r="D11" s="75">
        <v>45000</v>
      </c>
      <c r="E11" s="75">
        <f t="shared" si="0"/>
        <v>3750</v>
      </c>
      <c r="F11" s="83" t="s">
        <v>51</v>
      </c>
      <c r="G11" s="84"/>
    </row>
    <row r="12" spans="1:9" s="76" customFormat="1" x14ac:dyDescent="0.25">
      <c r="A12" s="81">
        <v>10</v>
      </c>
      <c r="B12" s="76" t="s">
        <v>9</v>
      </c>
      <c r="C12" s="82">
        <v>12</v>
      </c>
      <c r="D12" s="75">
        <v>150000</v>
      </c>
      <c r="E12" s="75">
        <f>D12/C12</f>
        <v>12500</v>
      </c>
      <c r="F12" s="83" t="s">
        <v>13</v>
      </c>
      <c r="G12" s="84"/>
    </row>
    <row r="13" spans="1:9" s="76" customFormat="1" x14ac:dyDescent="0.25">
      <c r="A13" s="81">
        <v>11</v>
      </c>
      <c r="B13" s="76" t="s">
        <v>22</v>
      </c>
      <c r="C13" s="82">
        <v>12</v>
      </c>
      <c r="D13" s="75">
        <v>240000</v>
      </c>
      <c r="E13" s="75">
        <f t="shared" si="0"/>
        <v>20000</v>
      </c>
      <c r="F13" s="83" t="s">
        <v>53</v>
      </c>
      <c r="G13" s="84"/>
    </row>
    <row r="14" spans="1:9" x14ac:dyDescent="0.25">
      <c r="A14" s="63">
        <v>12</v>
      </c>
      <c r="B14" s="3" t="s">
        <v>1</v>
      </c>
      <c r="C14" s="4">
        <v>12</v>
      </c>
      <c r="D14" s="5">
        <v>175500</v>
      </c>
      <c r="E14" s="6">
        <f t="shared" si="0"/>
        <v>14625</v>
      </c>
      <c r="F14" s="64" t="s">
        <v>40</v>
      </c>
    </row>
    <row r="15" spans="1:9" x14ac:dyDescent="0.25">
      <c r="A15" s="65">
        <v>13</v>
      </c>
      <c r="B15" s="9" t="s">
        <v>11</v>
      </c>
      <c r="C15" s="10">
        <v>1</v>
      </c>
      <c r="D15" s="11">
        <v>118000</v>
      </c>
      <c r="E15" s="11">
        <f t="shared" si="0"/>
        <v>118000</v>
      </c>
      <c r="F15" s="66"/>
    </row>
    <row r="16" spans="1:9" x14ac:dyDescent="0.25">
      <c r="A16" s="65">
        <v>14</v>
      </c>
      <c r="B16" s="9" t="s">
        <v>11</v>
      </c>
      <c r="C16" s="10"/>
      <c r="D16" s="11"/>
      <c r="F16" s="66" t="s">
        <v>41</v>
      </c>
      <c r="G16" s="75">
        <v>50000</v>
      </c>
      <c r="H16" s="76" t="s">
        <v>55</v>
      </c>
      <c r="I16" s="76"/>
    </row>
    <row r="17" spans="1:12" x14ac:dyDescent="0.25">
      <c r="A17" s="63">
        <v>15</v>
      </c>
      <c r="B17" s="3" t="s">
        <v>16</v>
      </c>
      <c r="C17" s="4">
        <v>12</v>
      </c>
      <c r="D17" s="5">
        <v>352000</v>
      </c>
      <c r="E17" s="6">
        <f t="shared" si="0"/>
        <v>29333.333333333332</v>
      </c>
      <c r="F17" s="64" t="s">
        <v>42</v>
      </c>
    </row>
    <row r="18" spans="1:12" x14ac:dyDescent="0.25">
      <c r="A18" s="63">
        <v>16</v>
      </c>
      <c r="B18" s="3" t="s">
        <v>0</v>
      </c>
      <c r="C18" s="4">
        <v>12</v>
      </c>
      <c r="D18" s="5">
        <v>36000</v>
      </c>
      <c r="E18" s="6">
        <f t="shared" si="0"/>
        <v>3000</v>
      </c>
      <c r="F18" s="64" t="s">
        <v>29</v>
      </c>
      <c r="I18" s="78"/>
    </row>
    <row r="19" spans="1:12" x14ac:dyDescent="0.25">
      <c r="A19" s="65">
        <v>17</v>
      </c>
      <c r="B19" s="9" t="s">
        <v>17</v>
      </c>
      <c r="C19" s="10">
        <v>12</v>
      </c>
      <c r="D19" s="11">
        <v>1170000</v>
      </c>
      <c r="E19" s="11">
        <f t="shared" si="0"/>
        <v>97500</v>
      </c>
      <c r="F19" s="66" t="s">
        <v>43</v>
      </c>
    </row>
    <row r="20" spans="1:12" x14ac:dyDescent="0.25">
      <c r="A20" s="65">
        <v>18</v>
      </c>
      <c r="B20" s="9" t="s">
        <v>25</v>
      </c>
      <c r="C20" s="10">
        <v>12</v>
      </c>
      <c r="D20" s="11">
        <v>175500</v>
      </c>
      <c r="E20" s="11">
        <f t="shared" ref="E20" si="1">D20/C20</f>
        <v>14625</v>
      </c>
      <c r="F20" s="66" t="s">
        <v>44</v>
      </c>
    </row>
    <row r="21" spans="1:12" x14ac:dyDescent="0.25">
      <c r="A21" s="65">
        <v>19</v>
      </c>
      <c r="B21" s="9" t="s">
        <v>18</v>
      </c>
      <c r="C21" s="10">
        <v>12</v>
      </c>
      <c r="D21" s="11">
        <v>720000</v>
      </c>
      <c r="E21" s="11">
        <v>65000</v>
      </c>
      <c r="F21" s="66"/>
    </row>
    <row r="22" spans="1:12" x14ac:dyDescent="0.25">
      <c r="A22" s="65">
        <v>20</v>
      </c>
      <c r="B22" s="9" t="s">
        <v>19</v>
      </c>
      <c r="C22" s="10">
        <v>12</v>
      </c>
      <c r="D22" s="11">
        <v>480000</v>
      </c>
      <c r="E22" s="11">
        <v>30000</v>
      </c>
      <c r="F22" s="66"/>
    </row>
    <row r="23" spans="1:12" x14ac:dyDescent="0.25">
      <c r="A23" s="65">
        <v>21</v>
      </c>
      <c r="B23" s="9" t="s">
        <v>20</v>
      </c>
      <c r="C23" s="10">
        <v>12</v>
      </c>
      <c r="D23" s="11">
        <v>360000</v>
      </c>
      <c r="E23" s="11">
        <v>40000</v>
      </c>
      <c r="F23" s="66"/>
    </row>
    <row r="24" spans="1:12" x14ac:dyDescent="0.25">
      <c r="A24" s="65">
        <v>22</v>
      </c>
      <c r="B24" s="9" t="s">
        <v>38</v>
      </c>
      <c r="C24" s="10"/>
      <c r="D24" s="11"/>
      <c r="E24" s="11">
        <v>40770</v>
      </c>
      <c r="F24" s="66" t="s">
        <v>57</v>
      </c>
    </row>
    <row r="25" spans="1:12" x14ac:dyDescent="0.25">
      <c r="A25" s="65">
        <v>23</v>
      </c>
      <c r="B25" s="9" t="s">
        <v>23</v>
      </c>
      <c r="C25" s="10">
        <v>12</v>
      </c>
      <c r="D25" s="11">
        <v>38000</v>
      </c>
      <c r="E25" s="11">
        <f t="shared" si="0"/>
        <v>3166.6666666666665</v>
      </c>
      <c r="F25" s="66" t="s">
        <v>24</v>
      </c>
    </row>
    <row r="26" spans="1:12" s="20" customFormat="1" ht="75" x14ac:dyDescent="0.25">
      <c r="A26" s="67">
        <v>24</v>
      </c>
      <c r="B26" s="17" t="s">
        <v>39</v>
      </c>
      <c r="C26" s="18">
        <v>12</v>
      </c>
      <c r="D26" s="19">
        <v>1800000</v>
      </c>
      <c r="E26" s="19">
        <f>D26/C26</f>
        <v>150000</v>
      </c>
      <c r="F26" s="68" t="s">
        <v>45</v>
      </c>
      <c r="G26" s="77" t="s">
        <v>56</v>
      </c>
    </row>
    <row r="27" spans="1:12" s="16" customFormat="1" x14ac:dyDescent="0.25">
      <c r="A27" s="63">
        <v>25</v>
      </c>
      <c r="B27" s="12" t="s">
        <v>26</v>
      </c>
      <c r="C27" s="13">
        <v>12</v>
      </c>
      <c r="D27" s="14">
        <v>360000</v>
      </c>
      <c r="E27" s="15"/>
      <c r="F27" s="69">
        <f t="shared" ref="F27" si="2">D27/C27</f>
        <v>30000</v>
      </c>
      <c r="G27" s="29"/>
      <c r="H27" s="12"/>
    </row>
    <row r="28" spans="1:12" x14ac:dyDescent="0.25">
      <c r="A28" s="65">
        <v>26</v>
      </c>
      <c r="B28" s="9" t="s">
        <v>31</v>
      </c>
      <c r="C28" s="10">
        <v>12</v>
      </c>
      <c r="D28" s="11">
        <v>288000</v>
      </c>
      <c r="E28" s="11">
        <f>D28/C28</f>
        <v>24000</v>
      </c>
      <c r="F28" s="66" t="s">
        <v>47</v>
      </c>
    </row>
    <row r="29" spans="1:12" x14ac:dyDescent="0.25">
      <c r="A29" s="70">
        <v>27</v>
      </c>
      <c r="B29" s="71" t="s">
        <v>48</v>
      </c>
      <c r="C29" s="71"/>
      <c r="D29" s="72"/>
      <c r="E29" s="73"/>
      <c r="F29" s="74">
        <v>300</v>
      </c>
      <c r="G29" s="29"/>
      <c r="H29" s="12"/>
    </row>
    <row r="30" spans="1:12" s="4" customFormat="1" x14ac:dyDescent="0.25">
      <c r="A30" s="46"/>
      <c r="D30" s="21"/>
      <c r="E30" s="22"/>
      <c r="F30" s="56" t="s">
        <v>46</v>
      </c>
      <c r="G30" s="49" t="s">
        <v>21</v>
      </c>
      <c r="H30" s="21"/>
      <c r="I30" s="21"/>
      <c r="J30" s="21"/>
    </row>
    <row r="31" spans="1:12" x14ac:dyDescent="0.25">
      <c r="D31" s="50" t="s">
        <v>49</v>
      </c>
      <c r="E31" s="51">
        <f>SUM(E3:E30)</f>
        <v>688667</v>
      </c>
      <c r="F31" s="47">
        <f>E31/G31</f>
        <v>6886.67</v>
      </c>
      <c r="G31" s="48">
        <v>100</v>
      </c>
      <c r="H31" s="23"/>
      <c r="I31" s="23"/>
      <c r="J31" s="23"/>
      <c r="K31" s="24"/>
      <c r="L31" s="24"/>
    </row>
    <row r="32" spans="1:12" x14ac:dyDescent="0.25">
      <c r="D32" s="5" t="s">
        <v>60</v>
      </c>
      <c r="E32" s="26">
        <f>E31-SUM(E8:E13)</f>
        <v>637417</v>
      </c>
      <c r="F32" s="47">
        <f>E31/G32</f>
        <v>6260.6090909090908</v>
      </c>
      <c r="G32" s="48">
        <v>110</v>
      </c>
      <c r="H32" s="23"/>
      <c r="I32" s="23"/>
      <c r="J32" s="23"/>
      <c r="K32" s="24"/>
      <c r="L32" s="24"/>
    </row>
    <row r="33" spans="1:12" x14ac:dyDescent="0.25">
      <c r="D33" s="5" t="s">
        <v>61</v>
      </c>
      <c r="E33" s="26">
        <f>E32/168</f>
        <v>3794.1488095238096</v>
      </c>
      <c r="F33" s="47">
        <f>E31/G33</f>
        <v>5738.8916666666664</v>
      </c>
      <c r="G33" s="48">
        <v>120</v>
      </c>
      <c r="H33" s="23"/>
      <c r="I33" s="23"/>
      <c r="J33" s="23"/>
      <c r="K33" s="24"/>
      <c r="L33" s="24"/>
    </row>
    <row r="34" spans="1:12" x14ac:dyDescent="0.25">
      <c r="A34" s="3"/>
      <c r="D34" s="5" t="s">
        <v>62</v>
      </c>
      <c r="E34" s="26">
        <f>E31-E32</f>
        <v>51250</v>
      </c>
      <c r="F34" s="47">
        <f>E31/G34</f>
        <v>5297.4384615384615</v>
      </c>
      <c r="G34" s="48">
        <v>130</v>
      </c>
      <c r="H34" s="23">
        <f>F34*G33</f>
        <v>635692.61538461538</v>
      </c>
      <c r="I34" s="23">
        <f>H34-E31</f>
        <v>-52974.384615384624</v>
      </c>
      <c r="J34" s="23" t="s">
        <v>27</v>
      </c>
      <c r="K34" s="24" t="s">
        <v>34</v>
      </c>
      <c r="L34" s="24"/>
    </row>
    <row r="35" spans="1:12" x14ac:dyDescent="0.25">
      <c r="A35" s="3"/>
      <c r="D35" s="5" t="s">
        <v>63</v>
      </c>
      <c r="E35" s="26">
        <f>E34/106</f>
        <v>483.49056603773585</v>
      </c>
      <c r="F35" s="47">
        <f>E31/G35</f>
        <v>4304.1687499999998</v>
      </c>
      <c r="G35" s="48">
        <v>160</v>
      </c>
      <c r="H35" s="23">
        <f>F34*G35</f>
        <v>847590.15384615387</v>
      </c>
      <c r="I35" s="23">
        <f>H35-E31</f>
        <v>158923.15384615387</v>
      </c>
      <c r="J35" s="23" t="s">
        <v>28</v>
      </c>
      <c r="K35" s="24" t="s">
        <v>35</v>
      </c>
      <c r="L35" s="24"/>
    </row>
    <row r="36" spans="1:12" x14ac:dyDescent="0.25">
      <c r="A36" s="3"/>
      <c r="D36" s="5" t="s">
        <v>64</v>
      </c>
      <c r="E36" s="26">
        <f>E33+E35</f>
        <v>4277.6393755615454</v>
      </c>
      <c r="F36" s="47">
        <f>E31/G36</f>
        <v>3443.335</v>
      </c>
      <c r="G36" s="48">
        <v>200</v>
      </c>
      <c r="H36" s="23"/>
      <c r="I36" s="23"/>
      <c r="J36" s="23"/>
      <c r="K36" s="24"/>
      <c r="L36" s="24"/>
    </row>
    <row r="37" spans="1:12" x14ac:dyDescent="0.25">
      <c r="A37" s="3"/>
      <c r="E37" s="25"/>
      <c r="F37" s="47">
        <f>E31/G37</f>
        <v>2754.6680000000001</v>
      </c>
      <c r="G37" s="48">
        <v>250</v>
      </c>
      <c r="H37" s="23"/>
      <c r="I37" s="23"/>
      <c r="J37" s="23"/>
      <c r="K37" s="24"/>
      <c r="L37" s="24"/>
    </row>
    <row r="38" spans="1:12" ht="15.75" thickBot="1" x14ac:dyDescent="0.3">
      <c r="A38" s="3"/>
      <c r="E38" s="3"/>
      <c r="F38" s="3"/>
      <c r="H38" s="78"/>
      <c r="I38" s="78"/>
    </row>
    <row r="39" spans="1:12" x14ac:dyDescent="0.25">
      <c r="A39" s="3"/>
      <c r="C39" s="30"/>
      <c r="D39" s="31" t="s">
        <v>59</v>
      </c>
      <c r="E39" s="32">
        <f>SUM(E3:E28)-E7-E8-E9-G10-E11-E12-E13-E14-E17-E18-E19-E20-E26</f>
        <v>324167</v>
      </c>
      <c r="F39" s="33"/>
      <c r="G39" s="34"/>
      <c r="H39" s="79">
        <v>1.25</v>
      </c>
      <c r="I39" s="80" t="s">
        <v>58</v>
      </c>
    </row>
    <row r="40" spans="1:12" x14ac:dyDescent="0.25">
      <c r="A40" s="3"/>
      <c r="C40" s="35"/>
      <c r="D40" s="5" t="s">
        <v>50</v>
      </c>
      <c r="E40" s="6">
        <f>E31-E39</f>
        <v>364500</v>
      </c>
      <c r="F40" s="7">
        <v>168</v>
      </c>
      <c r="G40" s="42">
        <f>E39/F40</f>
        <v>1929.5654761904761</v>
      </c>
      <c r="H40" s="9">
        <f>G40*H39</f>
        <v>2411.9568452380954</v>
      </c>
      <c r="I40" s="43" t="s">
        <v>52</v>
      </c>
    </row>
    <row r="41" spans="1:12" x14ac:dyDescent="0.25">
      <c r="A41" s="3"/>
      <c r="C41" s="35"/>
      <c r="E41" s="6">
        <f>E40</f>
        <v>364500</v>
      </c>
      <c r="F41" s="7">
        <v>106</v>
      </c>
      <c r="G41" s="28">
        <f>E41/F41</f>
        <v>3438.6792452830186</v>
      </c>
      <c r="H41" s="3">
        <f>G41*1</f>
        <v>3438.6792452830186</v>
      </c>
      <c r="I41" s="36"/>
    </row>
    <row r="42" spans="1:12" ht="15.75" thickBot="1" x14ac:dyDescent="0.3">
      <c r="A42" s="3"/>
      <c r="C42" s="37"/>
      <c r="D42" s="38"/>
      <c r="E42" s="39"/>
      <c r="F42" s="40"/>
      <c r="G42" s="41"/>
      <c r="H42" s="44">
        <f>SUM(H40:H41)</f>
        <v>5850.6360905211141</v>
      </c>
      <c r="I42" s="45" t="s">
        <v>33</v>
      </c>
    </row>
    <row r="45" spans="1:12" x14ac:dyDescent="0.25">
      <c r="A45" s="3"/>
      <c r="E45" s="85">
        <f>106*4950</f>
        <v>524700</v>
      </c>
      <c r="F45" s="3"/>
      <c r="G45" s="3"/>
    </row>
    <row r="46" spans="1:12" x14ac:dyDescent="0.25">
      <c r="A46" s="3"/>
      <c r="E46" s="85">
        <f>E31-E45</f>
        <v>163967</v>
      </c>
      <c r="F46" s="3"/>
      <c r="G46" s="3"/>
    </row>
    <row r="47" spans="1:12" x14ac:dyDescent="0.25">
      <c r="A47" s="3"/>
      <c r="E47" s="85">
        <f>E46/62</f>
        <v>2644.6290322580644</v>
      </c>
      <c r="F47" s="3"/>
      <c r="G47" s="3"/>
    </row>
    <row r="48" spans="1:12" x14ac:dyDescent="0.25">
      <c r="A48" s="3"/>
      <c r="E48" s="3"/>
      <c r="F48" s="3"/>
      <c r="G48" s="3"/>
    </row>
  </sheetData>
  <autoFilter ref="B2:M48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tabSelected="1" view="pageBreakPreview" topLeftCell="B1" zoomScale="90" zoomScaleNormal="100" zoomScaleSheetLayoutView="90" workbookViewId="0">
      <pane ySplit="1" topLeftCell="A20" activePane="bottomLeft" state="frozen"/>
      <selection pane="bottomLeft" activeCell="D16" sqref="D16"/>
    </sheetView>
  </sheetViews>
  <sheetFormatPr defaultColWidth="8.7109375" defaultRowHeight="15" x14ac:dyDescent="0.25"/>
  <cols>
    <col min="1" max="1" width="5.140625" style="92" customWidth="1"/>
    <col min="2" max="2" width="35.85546875" style="8" customWidth="1"/>
    <col min="3" max="3" width="9.5703125" style="86" customWidth="1"/>
    <col min="4" max="4" width="12.85546875" style="5" customWidth="1"/>
    <col min="5" max="6" width="12.140625" style="5" customWidth="1"/>
    <col min="7" max="7" width="9.85546875" style="5" customWidth="1"/>
    <col min="8" max="8" width="50.85546875" style="94" customWidth="1"/>
    <col min="9" max="9" width="10" style="97" bestFit="1" customWidth="1"/>
    <col min="10" max="10" width="9.85546875" style="8" bestFit="1" customWidth="1"/>
    <col min="11" max="11" width="12.5703125" style="8" bestFit="1" customWidth="1"/>
    <col min="12" max="12" width="10" style="8" bestFit="1" customWidth="1"/>
    <col min="13" max="13" width="9.85546875" style="8" bestFit="1" customWidth="1"/>
    <col min="14" max="14" width="9" style="8" bestFit="1" customWidth="1"/>
    <col min="15" max="16384" width="8.7109375" style="8"/>
  </cols>
  <sheetData>
    <row r="1" spans="1:11" s="90" customFormat="1" ht="26.1" customHeight="1" x14ac:dyDescent="0.25">
      <c r="A1" s="140" t="s">
        <v>54</v>
      </c>
      <c r="B1" s="140"/>
      <c r="C1" s="140"/>
      <c r="D1" s="140"/>
      <c r="E1" s="140"/>
      <c r="F1" s="140"/>
      <c r="G1" s="140"/>
      <c r="H1" s="140"/>
      <c r="I1" s="96"/>
    </row>
    <row r="2" spans="1:11" s="87" customFormat="1" ht="45" customHeight="1" x14ac:dyDescent="0.25">
      <c r="A2" s="99"/>
      <c r="B2" s="1" t="s">
        <v>5</v>
      </c>
      <c r="C2" s="100" t="s">
        <v>67</v>
      </c>
      <c r="D2" s="1" t="s">
        <v>68</v>
      </c>
      <c r="E2" s="1" t="s">
        <v>69</v>
      </c>
      <c r="F2" s="1" t="s">
        <v>98</v>
      </c>
      <c r="G2" s="1" t="s">
        <v>69</v>
      </c>
      <c r="H2" s="87" t="s">
        <v>89</v>
      </c>
      <c r="I2" s="96"/>
    </row>
    <row r="3" spans="1:11" x14ac:dyDescent="0.25">
      <c r="A3" s="92">
        <v>1</v>
      </c>
      <c r="B3" s="8" t="s">
        <v>3</v>
      </c>
      <c r="C3" s="92">
        <v>12</v>
      </c>
      <c r="D3" s="5">
        <v>41664</v>
      </c>
      <c r="E3" s="5">
        <f>D3/C3</f>
        <v>3472</v>
      </c>
      <c r="F3" s="5">
        <f>E3*1.2078</f>
        <v>4193.4816000000001</v>
      </c>
      <c r="G3" s="5">
        <f>F3/168</f>
        <v>24.961200000000002</v>
      </c>
      <c r="H3" s="94" t="s">
        <v>82</v>
      </c>
    </row>
    <row r="4" spans="1:11" x14ac:dyDescent="0.25">
      <c r="A4" s="92">
        <v>2</v>
      </c>
      <c r="B4" s="8" t="s">
        <v>10</v>
      </c>
      <c r="C4" s="92">
        <v>12</v>
      </c>
      <c r="D4" s="5">
        <v>5000</v>
      </c>
      <c r="E4" s="5">
        <f>D4/C4</f>
        <v>416.66666666666669</v>
      </c>
      <c r="F4" s="5">
        <f t="shared" ref="F4:F25" si="0">E4*1.2078</f>
        <v>503.25</v>
      </c>
      <c r="G4" s="5">
        <f t="shared" ref="G4:G25" si="1">F4/168</f>
        <v>2.9955357142857144</v>
      </c>
      <c r="H4" s="94" t="s">
        <v>82</v>
      </c>
    </row>
    <row r="5" spans="1:11" x14ac:dyDescent="0.25">
      <c r="A5" s="92">
        <v>3</v>
      </c>
      <c r="B5" s="8" t="s">
        <v>15</v>
      </c>
      <c r="C5" s="92">
        <v>12</v>
      </c>
      <c r="D5" s="5">
        <v>2500</v>
      </c>
      <c r="E5" s="5">
        <f t="shared" ref="E5:E23" si="2">D5/C5</f>
        <v>208.33333333333334</v>
      </c>
      <c r="F5" s="5">
        <f t="shared" si="0"/>
        <v>251.625</v>
      </c>
      <c r="G5" s="5">
        <f t="shared" si="1"/>
        <v>1.4977678571428572</v>
      </c>
      <c r="H5" s="94" t="s">
        <v>76</v>
      </c>
    </row>
    <row r="6" spans="1:11" x14ac:dyDescent="0.25">
      <c r="A6" s="92">
        <v>4</v>
      </c>
      <c r="B6" s="8" t="s">
        <v>6</v>
      </c>
      <c r="C6" s="92">
        <v>12</v>
      </c>
      <c r="D6" s="5">
        <v>15600</v>
      </c>
      <c r="E6" s="5">
        <f t="shared" si="2"/>
        <v>1300</v>
      </c>
      <c r="F6" s="5">
        <f t="shared" si="0"/>
        <v>1570.1399999999999</v>
      </c>
      <c r="G6" s="5">
        <f t="shared" si="1"/>
        <v>9.3460714285714275</v>
      </c>
      <c r="H6" s="94" t="s">
        <v>77</v>
      </c>
    </row>
    <row r="7" spans="1:11" x14ac:dyDescent="0.25">
      <c r="A7" s="92">
        <v>5</v>
      </c>
      <c r="B7" s="8" t="s">
        <v>30</v>
      </c>
      <c r="C7" s="92">
        <v>12</v>
      </c>
      <c r="D7" s="5">
        <v>24000</v>
      </c>
      <c r="E7" s="5">
        <f>D7/C7</f>
        <v>2000</v>
      </c>
      <c r="F7" s="5">
        <f t="shared" si="0"/>
        <v>2415.6</v>
      </c>
      <c r="G7" s="5">
        <f t="shared" si="1"/>
        <v>14.378571428571428</v>
      </c>
      <c r="H7" s="94" t="s">
        <v>78</v>
      </c>
    </row>
    <row r="8" spans="1:11" x14ac:dyDescent="0.25">
      <c r="A8" s="92">
        <v>6</v>
      </c>
      <c r="B8" s="8" t="s">
        <v>8</v>
      </c>
      <c r="C8" s="92">
        <v>12</v>
      </c>
      <c r="D8" s="5">
        <v>30000</v>
      </c>
      <c r="E8" s="5">
        <f t="shared" si="2"/>
        <v>2500</v>
      </c>
      <c r="F8" s="5">
        <f t="shared" si="0"/>
        <v>3019.5</v>
      </c>
      <c r="G8" s="5">
        <f t="shared" si="1"/>
        <v>17.973214285714285</v>
      </c>
      <c r="H8" s="94" t="s">
        <v>75</v>
      </c>
    </row>
    <row r="9" spans="1:11" x14ac:dyDescent="0.25">
      <c r="A9" s="92">
        <v>7</v>
      </c>
      <c r="B9" s="8" t="s">
        <v>2</v>
      </c>
      <c r="C9" s="92">
        <v>12</v>
      </c>
      <c r="D9" s="5">
        <v>150000</v>
      </c>
      <c r="E9" s="5">
        <f t="shared" si="2"/>
        <v>12500</v>
      </c>
      <c r="F9" s="5">
        <f t="shared" si="0"/>
        <v>15097.5</v>
      </c>
      <c r="G9" s="5">
        <f t="shared" si="1"/>
        <v>89.866071428571431</v>
      </c>
      <c r="H9" s="94" t="s">
        <v>80</v>
      </c>
    </row>
    <row r="10" spans="1:11" x14ac:dyDescent="0.25">
      <c r="A10" s="92">
        <v>8</v>
      </c>
      <c r="B10" s="8" t="s">
        <v>9</v>
      </c>
      <c r="C10" s="92">
        <v>12</v>
      </c>
      <c r="D10" s="5">
        <v>150000</v>
      </c>
      <c r="E10" s="5">
        <f>D10/C10</f>
        <v>12500</v>
      </c>
      <c r="F10" s="5">
        <f t="shared" si="0"/>
        <v>15097.5</v>
      </c>
      <c r="G10" s="5">
        <f t="shared" si="1"/>
        <v>89.866071428571431</v>
      </c>
      <c r="H10" s="94" t="s">
        <v>81</v>
      </c>
    </row>
    <row r="11" spans="1:11" x14ac:dyDescent="0.25">
      <c r="A11" s="92">
        <v>9</v>
      </c>
      <c r="B11" s="8" t="s">
        <v>14</v>
      </c>
      <c r="C11" s="92">
        <v>12</v>
      </c>
      <c r="D11" s="5">
        <v>45000</v>
      </c>
      <c r="E11" s="5">
        <f t="shared" si="2"/>
        <v>3750</v>
      </c>
      <c r="F11" s="5">
        <f t="shared" si="0"/>
        <v>4529.25</v>
      </c>
      <c r="G11" s="5">
        <f t="shared" si="1"/>
        <v>26.959821428571427</v>
      </c>
      <c r="H11" s="94" t="s">
        <v>83</v>
      </c>
      <c r="I11" s="102"/>
    </row>
    <row r="12" spans="1:11" x14ac:dyDescent="0.25">
      <c r="A12" s="92">
        <v>10</v>
      </c>
      <c r="B12" s="8" t="s">
        <v>70</v>
      </c>
      <c r="C12" s="92">
        <v>12</v>
      </c>
      <c r="D12" s="5">
        <v>36000</v>
      </c>
      <c r="E12" s="5">
        <f>D12/C12</f>
        <v>3000</v>
      </c>
      <c r="F12" s="5">
        <f t="shared" si="0"/>
        <v>3623.4</v>
      </c>
      <c r="G12" s="5">
        <f t="shared" si="1"/>
        <v>21.567857142857143</v>
      </c>
      <c r="H12" s="94" t="s">
        <v>79</v>
      </c>
      <c r="K12" s="88"/>
    </row>
    <row r="13" spans="1:11" ht="12.95" customHeight="1" x14ac:dyDescent="0.25">
      <c r="A13" s="92">
        <v>11</v>
      </c>
      <c r="B13" s="8" t="s">
        <v>22</v>
      </c>
      <c r="C13" s="92">
        <v>12</v>
      </c>
      <c r="D13" s="5">
        <v>240000</v>
      </c>
      <c r="E13" s="5">
        <f>D13/C13</f>
        <v>20000</v>
      </c>
      <c r="F13" s="5">
        <f t="shared" si="0"/>
        <v>24156</v>
      </c>
      <c r="G13" s="5">
        <f t="shared" si="1"/>
        <v>143.78571428571428</v>
      </c>
      <c r="H13" s="94" t="s">
        <v>74</v>
      </c>
    </row>
    <row r="14" spans="1:11" ht="12.95" customHeight="1" x14ac:dyDescent="0.25">
      <c r="A14" s="92">
        <v>12</v>
      </c>
      <c r="B14" s="8" t="s">
        <v>1</v>
      </c>
      <c r="C14" s="92">
        <v>12</v>
      </c>
      <c r="D14" s="5">
        <v>175500</v>
      </c>
      <c r="E14" s="5">
        <f t="shared" si="2"/>
        <v>14625</v>
      </c>
      <c r="F14" s="5">
        <f t="shared" si="0"/>
        <v>17664.075000000001</v>
      </c>
      <c r="G14" s="5">
        <f t="shared" si="1"/>
        <v>105.14330357142858</v>
      </c>
      <c r="H14" s="94" t="s">
        <v>73</v>
      </c>
    </row>
    <row r="15" spans="1:11" x14ac:dyDescent="0.25">
      <c r="A15" s="92">
        <v>13</v>
      </c>
      <c r="B15" s="8" t="s">
        <v>11</v>
      </c>
      <c r="C15" s="92">
        <v>12</v>
      </c>
      <c r="D15" s="5">
        <v>1416000</v>
      </c>
      <c r="E15" s="5">
        <f t="shared" si="2"/>
        <v>118000</v>
      </c>
      <c r="F15" s="5">
        <f t="shared" si="0"/>
        <v>142520.4</v>
      </c>
      <c r="G15" s="5">
        <f t="shared" si="1"/>
        <v>848.33571428571429</v>
      </c>
      <c r="H15" s="94" t="s">
        <v>96</v>
      </c>
    </row>
    <row r="16" spans="1:11" s="89" customFormat="1" ht="30" x14ac:dyDescent="0.25">
      <c r="A16" s="116">
        <v>14</v>
      </c>
      <c r="B16" s="89" t="s">
        <v>16</v>
      </c>
      <c r="C16" s="116">
        <v>12</v>
      </c>
      <c r="D16" s="89">
        <v>352000</v>
      </c>
      <c r="E16" s="89">
        <f t="shared" si="2"/>
        <v>29333.333333333332</v>
      </c>
      <c r="F16" s="5">
        <f t="shared" si="0"/>
        <v>35428.799999999996</v>
      </c>
      <c r="G16" s="89">
        <f t="shared" si="1"/>
        <v>210.88571428571427</v>
      </c>
      <c r="H16" s="117" t="s">
        <v>84</v>
      </c>
    </row>
    <row r="17" spans="1:12" x14ac:dyDescent="0.25">
      <c r="A17" s="92">
        <v>15</v>
      </c>
      <c r="B17" s="8" t="s">
        <v>65</v>
      </c>
      <c r="C17" s="92">
        <v>12</v>
      </c>
      <c r="D17" s="5">
        <v>1170000</v>
      </c>
      <c r="E17" s="5">
        <f t="shared" si="2"/>
        <v>97500</v>
      </c>
      <c r="F17" s="5">
        <f t="shared" si="0"/>
        <v>117760.5</v>
      </c>
      <c r="G17" s="5">
        <f t="shared" si="1"/>
        <v>700.95535714285711</v>
      </c>
      <c r="H17" s="94" t="s">
        <v>43</v>
      </c>
    </row>
    <row r="18" spans="1:12" x14ac:dyDescent="0.25">
      <c r="A18" s="92">
        <v>16</v>
      </c>
      <c r="B18" s="8" t="s">
        <v>25</v>
      </c>
      <c r="C18" s="92">
        <v>12</v>
      </c>
      <c r="D18" s="5">
        <v>175500</v>
      </c>
      <c r="E18" s="5">
        <f t="shared" si="2"/>
        <v>14625</v>
      </c>
      <c r="F18" s="5">
        <f t="shared" si="0"/>
        <v>17664.075000000001</v>
      </c>
      <c r="G18" s="5">
        <f t="shared" si="1"/>
        <v>105.14330357142858</v>
      </c>
      <c r="H18" s="94" t="s">
        <v>85</v>
      </c>
    </row>
    <row r="19" spans="1:12" x14ac:dyDescent="0.25">
      <c r="A19" s="92">
        <v>17</v>
      </c>
      <c r="B19" s="8" t="s">
        <v>66</v>
      </c>
      <c r="C19" s="92">
        <v>12</v>
      </c>
      <c r="D19" s="5">
        <v>780000</v>
      </c>
      <c r="E19" s="5">
        <f>D19/C19</f>
        <v>65000</v>
      </c>
      <c r="F19" s="5">
        <f t="shared" si="0"/>
        <v>78507</v>
      </c>
      <c r="G19" s="5">
        <f t="shared" si="1"/>
        <v>467.30357142857144</v>
      </c>
      <c r="H19" s="94" t="s">
        <v>86</v>
      </c>
    </row>
    <row r="20" spans="1:12" x14ac:dyDescent="0.25">
      <c r="A20" s="92">
        <v>18</v>
      </c>
      <c r="B20" s="8" t="s">
        <v>19</v>
      </c>
      <c r="C20" s="92">
        <v>12</v>
      </c>
      <c r="D20" s="5">
        <v>360000</v>
      </c>
      <c r="E20" s="5">
        <f t="shared" ref="E20:E22" si="3">D20/C20</f>
        <v>30000</v>
      </c>
      <c r="F20" s="5">
        <f t="shared" si="0"/>
        <v>36234</v>
      </c>
      <c r="G20" s="5">
        <f t="shared" si="1"/>
        <v>215.67857142857142</v>
      </c>
      <c r="H20" s="94" t="s">
        <v>86</v>
      </c>
    </row>
    <row r="21" spans="1:12" x14ac:dyDescent="0.25">
      <c r="A21" s="92">
        <v>19</v>
      </c>
      <c r="B21" s="8" t="s">
        <v>20</v>
      </c>
      <c r="C21" s="92">
        <v>12</v>
      </c>
      <c r="D21" s="5">
        <v>480000</v>
      </c>
      <c r="E21" s="5">
        <f t="shared" si="3"/>
        <v>40000</v>
      </c>
      <c r="F21" s="5">
        <f t="shared" si="0"/>
        <v>48312</v>
      </c>
      <c r="G21" s="5">
        <f t="shared" si="1"/>
        <v>287.57142857142856</v>
      </c>
      <c r="H21" s="94" t="s">
        <v>86</v>
      </c>
    </row>
    <row r="22" spans="1:12" x14ac:dyDescent="0.25">
      <c r="A22" s="92">
        <v>20</v>
      </c>
      <c r="B22" s="8" t="s">
        <v>38</v>
      </c>
      <c r="C22" s="92">
        <v>12</v>
      </c>
      <c r="D22" s="5">
        <f>(D19+D20+D21)*30.2%</f>
        <v>489240</v>
      </c>
      <c r="E22" s="5">
        <f t="shared" si="3"/>
        <v>40770</v>
      </c>
      <c r="F22" s="5">
        <f t="shared" si="0"/>
        <v>49242.006000000001</v>
      </c>
      <c r="G22" s="5">
        <f>F22/168</f>
        <v>293.10717857142856</v>
      </c>
      <c r="H22" s="94" t="s">
        <v>97</v>
      </c>
    </row>
    <row r="23" spans="1:12" x14ac:dyDescent="0.25">
      <c r="A23" s="92">
        <v>21</v>
      </c>
      <c r="B23" s="8" t="s">
        <v>23</v>
      </c>
      <c r="C23" s="92">
        <v>12</v>
      </c>
      <c r="D23" s="5">
        <v>38000</v>
      </c>
      <c r="E23" s="5">
        <f t="shared" si="2"/>
        <v>3166.6666666666665</v>
      </c>
      <c r="F23" s="5">
        <f t="shared" si="0"/>
        <v>3824.7</v>
      </c>
      <c r="G23" s="5">
        <f t="shared" si="1"/>
        <v>22.766071428571429</v>
      </c>
      <c r="H23" s="94" t="s">
        <v>87</v>
      </c>
      <c r="I23" s="102"/>
    </row>
    <row r="24" spans="1:12" s="89" customFormat="1" x14ac:dyDescent="0.25">
      <c r="A24" s="92">
        <v>22</v>
      </c>
      <c r="B24" s="89" t="s">
        <v>71</v>
      </c>
      <c r="C24" s="96">
        <v>12</v>
      </c>
      <c r="D24" s="91">
        <v>1800000</v>
      </c>
      <c r="E24" s="91">
        <f>D24/C24</f>
        <v>150000</v>
      </c>
      <c r="F24" s="5">
        <f t="shared" si="0"/>
        <v>181170</v>
      </c>
      <c r="G24" s="5">
        <f t="shared" si="1"/>
        <v>1078.3928571428571</v>
      </c>
      <c r="H24" s="101" t="s">
        <v>72</v>
      </c>
    </row>
    <row r="25" spans="1:12" s="89" customFormat="1" ht="27.95" customHeight="1" x14ac:dyDescent="0.25">
      <c r="A25" s="96">
        <v>23</v>
      </c>
      <c r="B25" s="89" t="s">
        <v>31</v>
      </c>
      <c r="C25" s="96">
        <v>12</v>
      </c>
      <c r="D25" s="91">
        <v>288000</v>
      </c>
      <c r="E25" s="91">
        <f>D25/C25</f>
        <v>24000</v>
      </c>
      <c r="F25" s="5">
        <f t="shared" si="0"/>
        <v>28987.200000000001</v>
      </c>
      <c r="G25" s="91">
        <f t="shared" si="1"/>
        <v>172.54285714285714</v>
      </c>
      <c r="H25" s="101" t="s">
        <v>88</v>
      </c>
      <c r="I25" s="103"/>
    </row>
    <row r="26" spans="1:12" s="89" customFormat="1" ht="14.1" customHeight="1" x14ac:dyDescent="0.35">
      <c r="A26" s="96"/>
      <c r="C26" s="96"/>
      <c r="D26" s="91"/>
      <c r="E26" s="91"/>
      <c r="F26" s="91"/>
      <c r="G26" s="91"/>
      <c r="H26" s="101"/>
      <c r="I26" s="103"/>
    </row>
    <row r="27" spans="1:12" s="89" customFormat="1" ht="75.95" customHeight="1" x14ac:dyDescent="0.25">
      <c r="A27" s="96"/>
      <c r="C27" s="96"/>
      <c r="D27" s="91"/>
      <c r="E27" s="91"/>
      <c r="F27" s="91"/>
      <c r="G27" s="91"/>
      <c r="H27" s="141" t="s">
        <v>94</v>
      </c>
      <c r="I27" s="142"/>
    </row>
    <row r="28" spans="1:12" s="21" customFormat="1" x14ac:dyDescent="0.25">
      <c r="A28" s="92"/>
      <c r="C28" s="92"/>
      <c r="E28" s="22"/>
      <c r="F28" s="22"/>
      <c r="G28" s="22"/>
      <c r="H28" s="105" t="s">
        <v>95</v>
      </c>
      <c r="I28" s="106" t="s">
        <v>91</v>
      </c>
    </row>
    <row r="29" spans="1:12" x14ac:dyDescent="0.25">
      <c r="C29" s="111"/>
      <c r="D29" s="112" t="s">
        <v>92</v>
      </c>
      <c r="E29" s="112">
        <f>SUM(E3:E28)</f>
        <v>688667</v>
      </c>
      <c r="F29" s="112">
        <f>SUM(F3:F28)</f>
        <v>831772.00260000001</v>
      </c>
      <c r="G29" s="112">
        <f>SUM(G3:G28)</f>
        <v>4951.0238250000002</v>
      </c>
      <c r="H29" s="107">
        <f>E29/I29</f>
        <v>6886.67</v>
      </c>
      <c r="I29" s="108">
        <v>100</v>
      </c>
      <c r="J29" s="21"/>
      <c r="K29" s="21"/>
      <c r="L29" s="21"/>
    </row>
    <row r="30" spans="1:12" x14ac:dyDescent="0.25">
      <c r="E30" s="93"/>
      <c r="F30" s="93"/>
      <c r="G30" s="93"/>
      <c r="H30" s="107">
        <f>E29/I30</f>
        <v>6260.6090909090908</v>
      </c>
      <c r="I30" s="108">
        <v>110</v>
      </c>
      <c r="J30" s="21"/>
      <c r="K30" s="21"/>
      <c r="L30" s="21"/>
    </row>
    <row r="31" spans="1:12" ht="14.1" customHeight="1" x14ac:dyDescent="0.25">
      <c r="E31" s="93"/>
      <c r="F31" s="93"/>
      <c r="G31" s="93"/>
      <c r="H31" s="107">
        <f>E29/I31</f>
        <v>5738.8916666666664</v>
      </c>
      <c r="I31" s="108">
        <v>120</v>
      </c>
      <c r="J31" s="21"/>
      <c r="K31" s="21"/>
      <c r="L31" s="21"/>
    </row>
    <row r="32" spans="1:12" x14ac:dyDescent="0.25">
      <c r="A32" s="8"/>
      <c r="E32" s="93"/>
      <c r="F32" s="93"/>
      <c r="G32" s="93"/>
      <c r="H32" s="107">
        <f>E29/I32</f>
        <v>5297.4384615384615</v>
      </c>
      <c r="I32" s="108">
        <v>130</v>
      </c>
      <c r="J32" s="21"/>
      <c r="K32" s="21"/>
      <c r="L32" s="21"/>
    </row>
    <row r="33" spans="1:12" x14ac:dyDescent="0.25">
      <c r="A33" s="8"/>
      <c r="E33" s="93"/>
      <c r="F33" s="93"/>
      <c r="G33" s="93"/>
      <c r="H33" s="107">
        <f>E29/I33</f>
        <v>4304.1687499999998</v>
      </c>
      <c r="I33" s="108">
        <v>160</v>
      </c>
      <c r="J33" s="104" t="s">
        <v>90</v>
      </c>
      <c r="K33" s="21"/>
      <c r="L33" s="21"/>
    </row>
    <row r="34" spans="1:12" x14ac:dyDescent="0.25">
      <c r="A34" s="8"/>
      <c r="C34" s="111"/>
      <c r="D34" s="112" t="s">
        <v>93</v>
      </c>
      <c r="E34" s="112">
        <f>H34*J34</f>
        <v>4950.6139041666665</v>
      </c>
      <c r="F34" s="112"/>
      <c r="G34" s="112"/>
      <c r="H34" s="113">
        <f>E29/I34</f>
        <v>4099.208333333333</v>
      </c>
      <c r="I34" s="114">
        <v>168</v>
      </c>
      <c r="J34" s="115">
        <v>1.2077</v>
      </c>
      <c r="K34" s="115"/>
      <c r="L34" s="21"/>
    </row>
    <row r="35" spans="1:12" x14ac:dyDescent="0.25">
      <c r="A35" s="8"/>
      <c r="E35" s="93"/>
      <c r="F35" s="93"/>
      <c r="G35" s="93"/>
      <c r="H35" s="107">
        <f>E29/I35</f>
        <v>3443.335</v>
      </c>
      <c r="I35" s="108">
        <v>200</v>
      </c>
      <c r="J35" s="21"/>
      <c r="K35" s="21"/>
      <c r="L35" s="21"/>
    </row>
    <row r="36" spans="1:12" x14ac:dyDescent="0.25">
      <c r="A36" s="8"/>
      <c r="H36" s="109">
        <f>E29/I36</f>
        <v>2754.6680000000001</v>
      </c>
      <c r="I36" s="110">
        <v>250</v>
      </c>
      <c r="J36" s="21"/>
      <c r="K36" s="21"/>
      <c r="L36" s="21"/>
    </row>
    <row r="37" spans="1:12" x14ac:dyDescent="0.25">
      <c r="A37" s="8"/>
      <c r="E37" s="8"/>
      <c r="F37" s="8"/>
      <c r="G37" s="8"/>
      <c r="H37" s="8"/>
      <c r="J37" s="88"/>
      <c r="K37" s="88"/>
    </row>
    <row r="38" spans="1:12" x14ac:dyDescent="0.25">
      <c r="A38" s="8"/>
      <c r="J38" s="88"/>
      <c r="K38" s="88"/>
    </row>
    <row r="39" spans="1:12" x14ac:dyDescent="0.25">
      <c r="A39" s="8"/>
    </row>
    <row r="40" spans="1:12" x14ac:dyDescent="0.25">
      <c r="A40" s="8"/>
    </row>
    <row r="41" spans="1:12" x14ac:dyDescent="0.25">
      <c r="A41" s="8"/>
    </row>
    <row r="43" spans="1:12" ht="15.6" customHeight="1" x14ac:dyDescent="0.25"/>
    <row r="44" spans="1:12" x14ac:dyDescent="0.25">
      <c r="A44" s="8"/>
      <c r="E44" s="95"/>
      <c r="F44" s="95"/>
      <c r="G44" s="95"/>
      <c r="H44" s="8"/>
      <c r="I44" s="98"/>
    </row>
    <row r="45" spans="1:12" x14ac:dyDescent="0.25">
      <c r="A45" s="8"/>
      <c r="E45" s="95"/>
      <c r="F45" s="95"/>
      <c r="G45" s="95"/>
      <c r="H45" s="8"/>
      <c r="I45" s="98"/>
    </row>
    <row r="46" spans="1:12" x14ac:dyDescent="0.25">
      <c r="A46" s="8"/>
      <c r="E46" s="95"/>
      <c r="F46" s="95"/>
      <c r="G46" s="95"/>
      <c r="H46" s="8"/>
      <c r="I46" s="98"/>
    </row>
    <row r="47" spans="1:12" x14ac:dyDescent="0.25">
      <c r="A47" s="8"/>
      <c r="E47" s="8"/>
      <c r="F47" s="8"/>
      <c r="G47" s="8"/>
      <c r="H47" s="8"/>
      <c r="I47" s="98"/>
    </row>
  </sheetData>
  <mergeCells count="2">
    <mergeCell ref="A1:H1"/>
    <mergeCell ref="H27:I2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G26" sqref="G26"/>
    </sheetView>
  </sheetViews>
  <sheetFormatPr defaultColWidth="8.7109375" defaultRowHeight="15" x14ac:dyDescent="0.25"/>
  <cols>
    <col min="1" max="1" width="5.140625" style="124" customWidth="1"/>
    <col min="2" max="2" width="35.85546875" style="125" customWidth="1"/>
    <col min="3" max="3" width="9.5703125" style="135" customWidth="1"/>
    <col min="4" max="4" width="12.85546875" style="126" customWidth="1"/>
    <col min="5" max="6" width="12.140625" style="126" hidden="1" customWidth="1"/>
    <col min="7" max="7" width="9.85546875" style="126" customWidth="1"/>
    <col min="8" max="8" width="50.85546875" style="127" hidden="1" customWidth="1"/>
    <col min="9" max="9" width="10" style="128" bestFit="1" customWidth="1"/>
    <col min="10" max="10" width="9.85546875" style="125" bestFit="1" customWidth="1"/>
    <col min="11" max="11" width="12.5703125" style="125" bestFit="1" customWidth="1"/>
    <col min="12" max="12" width="10" style="125" bestFit="1" customWidth="1"/>
    <col min="13" max="13" width="9.85546875" style="125" bestFit="1" customWidth="1"/>
    <col min="14" max="14" width="9" style="125" bestFit="1" customWidth="1"/>
    <col min="15" max="16384" width="8.7109375" style="125"/>
  </cols>
  <sheetData>
    <row r="1" spans="1:11" s="119" customFormat="1" ht="51.95" customHeight="1" x14ac:dyDescent="0.25">
      <c r="A1" s="143" t="s">
        <v>99</v>
      </c>
      <c r="B1" s="143"/>
      <c r="C1" s="143"/>
      <c r="D1" s="143"/>
      <c r="E1" s="143"/>
      <c r="F1" s="143"/>
      <c r="G1" s="143"/>
      <c r="H1" s="143"/>
      <c r="I1" s="118"/>
    </row>
    <row r="2" spans="1:11" s="123" customFormat="1" ht="45" customHeight="1" x14ac:dyDescent="0.25">
      <c r="A2" s="120"/>
      <c r="B2" s="121" t="s">
        <v>5</v>
      </c>
      <c r="C2" s="122" t="s">
        <v>67</v>
      </c>
      <c r="D2" s="121" t="s">
        <v>68</v>
      </c>
      <c r="E2" s="121" t="s">
        <v>69</v>
      </c>
      <c r="F2" s="121" t="s">
        <v>98</v>
      </c>
      <c r="G2" s="121" t="s">
        <v>69</v>
      </c>
      <c r="H2" s="123" t="s">
        <v>89</v>
      </c>
      <c r="I2" s="118"/>
    </row>
    <row r="3" spans="1:11" x14ac:dyDescent="0.25">
      <c r="A3" s="124">
        <v>1</v>
      </c>
      <c r="B3" s="125" t="s">
        <v>3</v>
      </c>
      <c r="C3" s="124">
        <v>12</v>
      </c>
      <c r="D3" s="126">
        <v>41664</v>
      </c>
      <c r="E3" s="126">
        <f>D3/C3</f>
        <v>3472</v>
      </c>
      <c r="F3" s="126">
        <f>E3*1.2078</f>
        <v>4193.4816000000001</v>
      </c>
      <c r="G3" s="126">
        <f>F3/168</f>
        <v>24.961200000000002</v>
      </c>
      <c r="H3" s="127" t="s">
        <v>82</v>
      </c>
    </row>
    <row r="4" spans="1:11" x14ac:dyDescent="0.25">
      <c r="A4" s="124">
        <v>2</v>
      </c>
      <c r="B4" s="125" t="s">
        <v>10</v>
      </c>
      <c r="C4" s="124">
        <v>12</v>
      </c>
      <c r="D4" s="126">
        <v>5000</v>
      </c>
      <c r="E4" s="126">
        <f>D4/C4</f>
        <v>416.66666666666669</v>
      </c>
      <c r="F4" s="126">
        <f t="shared" ref="F4:F25" si="0">E4*1.2078</f>
        <v>503.25</v>
      </c>
      <c r="G4" s="126">
        <f t="shared" ref="G4:G25" si="1">F4/168</f>
        <v>2.9955357142857144</v>
      </c>
      <c r="H4" s="127" t="s">
        <v>82</v>
      </c>
    </row>
    <row r="5" spans="1:11" x14ac:dyDescent="0.25">
      <c r="A5" s="124">
        <v>3</v>
      </c>
      <c r="B5" s="125" t="s">
        <v>15</v>
      </c>
      <c r="C5" s="124">
        <v>12</v>
      </c>
      <c r="D5" s="126">
        <v>2500</v>
      </c>
      <c r="E5" s="126">
        <f t="shared" ref="E5:E23" si="2">D5/C5</f>
        <v>208.33333333333334</v>
      </c>
      <c r="F5" s="126">
        <f t="shared" si="0"/>
        <v>251.625</v>
      </c>
      <c r="G5" s="126">
        <f t="shared" si="1"/>
        <v>1.4977678571428572</v>
      </c>
      <c r="H5" s="127" t="s">
        <v>76</v>
      </c>
    </row>
    <row r="6" spans="1:11" x14ac:dyDescent="0.25">
      <c r="A6" s="124">
        <v>4</v>
      </c>
      <c r="B6" s="125" t="s">
        <v>6</v>
      </c>
      <c r="C6" s="124">
        <v>12</v>
      </c>
      <c r="D6" s="126">
        <v>15600</v>
      </c>
      <c r="E6" s="126">
        <f t="shared" si="2"/>
        <v>1300</v>
      </c>
      <c r="F6" s="126">
        <f t="shared" si="0"/>
        <v>1570.1399999999999</v>
      </c>
      <c r="G6" s="126">
        <f t="shared" si="1"/>
        <v>9.3460714285714275</v>
      </c>
      <c r="H6" s="127" t="s">
        <v>77</v>
      </c>
    </row>
    <row r="7" spans="1:11" x14ac:dyDescent="0.25">
      <c r="A7" s="124">
        <v>5</v>
      </c>
      <c r="B7" s="125" t="s">
        <v>30</v>
      </c>
      <c r="C7" s="124">
        <v>12</v>
      </c>
      <c r="D7" s="126">
        <v>24000</v>
      </c>
      <c r="E7" s="126">
        <f>D7/C7</f>
        <v>2000</v>
      </c>
      <c r="F7" s="126">
        <f t="shared" si="0"/>
        <v>2415.6</v>
      </c>
      <c r="G7" s="126">
        <f t="shared" si="1"/>
        <v>14.378571428571428</v>
      </c>
      <c r="H7" s="127" t="s">
        <v>78</v>
      </c>
    </row>
    <row r="8" spans="1:11" x14ac:dyDescent="0.25">
      <c r="A8" s="124">
        <v>6</v>
      </c>
      <c r="B8" s="125" t="s">
        <v>8</v>
      </c>
      <c r="C8" s="124">
        <v>12</v>
      </c>
      <c r="D8" s="126">
        <v>30000</v>
      </c>
      <c r="E8" s="126">
        <f t="shared" si="2"/>
        <v>2500</v>
      </c>
      <c r="F8" s="126">
        <f t="shared" si="0"/>
        <v>3019.5</v>
      </c>
      <c r="G8" s="126">
        <f t="shared" si="1"/>
        <v>17.973214285714285</v>
      </c>
      <c r="H8" s="127" t="s">
        <v>75</v>
      </c>
    </row>
    <row r="9" spans="1:11" x14ac:dyDescent="0.25">
      <c r="A9" s="124">
        <v>7</v>
      </c>
      <c r="B9" s="125" t="s">
        <v>2</v>
      </c>
      <c r="C9" s="124">
        <v>12</v>
      </c>
      <c r="D9" s="126">
        <v>150000</v>
      </c>
      <c r="E9" s="126">
        <f t="shared" si="2"/>
        <v>12500</v>
      </c>
      <c r="F9" s="126">
        <f t="shared" si="0"/>
        <v>15097.5</v>
      </c>
      <c r="G9" s="126">
        <f t="shared" si="1"/>
        <v>89.866071428571431</v>
      </c>
      <c r="H9" s="127" t="s">
        <v>80</v>
      </c>
    </row>
    <row r="10" spans="1:11" x14ac:dyDescent="0.25">
      <c r="A10" s="124">
        <v>8</v>
      </c>
      <c r="B10" s="125" t="s">
        <v>9</v>
      </c>
      <c r="C10" s="124">
        <v>12</v>
      </c>
      <c r="D10" s="126">
        <v>150000</v>
      </c>
      <c r="E10" s="126">
        <f>D10/C10</f>
        <v>12500</v>
      </c>
      <c r="F10" s="126">
        <f t="shared" si="0"/>
        <v>15097.5</v>
      </c>
      <c r="G10" s="126">
        <f t="shared" si="1"/>
        <v>89.866071428571431</v>
      </c>
      <c r="H10" s="127" t="s">
        <v>81</v>
      </c>
    </row>
    <row r="11" spans="1:11" x14ac:dyDescent="0.25">
      <c r="A11" s="124">
        <v>9</v>
      </c>
      <c r="B11" s="125" t="s">
        <v>14</v>
      </c>
      <c r="C11" s="124">
        <v>12</v>
      </c>
      <c r="D11" s="126">
        <v>45000</v>
      </c>
      <c r="E11" s="126">
        <f t="shared" si="2"/>
        <v>3750</v>
      </c>
      <c r="F11" s="126">
        <f t="shared" si="0"/>
        <v>4529.25</v>
      </c>
      <c r="G11" s="126">
        <f t="shared" si="1"/>
        <v>26.959821428571427</v>
      </c>
      <c r="H11" s="127" t="s">
        <v>83</v>
      </c>
      <c r="I11" s="129"/>
    </row>
    <row r="12" spans="1:11" x14ac:dyDescent="0.25">
      <c r="A12" s="124">
        <v>10</v>
      </c>
      <c r="B12" s="125" t="s">
        <v>70</v>
      </c>
      <c r="C12" s="124">
        <v>12</v>
      </c>
      <c r="D12" s="126">
        <v>36000</v>
      </c>
      <c r="E12" s="126">
        <f>D12/C12</f>
        <v>3000</v>
      </c>
      <c r="F12" s="126">
        <f t="shared" si="0"/>
        <v>3623.4</v>
      </c>
      <c r="G12" s="126">
        <f t="shared" si="1"/>
        <v>21.567857142857143</v>
      </c>
      <c r="H12" s="127" t="s">
        <v>79</v>
      </c>
      <c r="K12" s="130"/>
    </row>
    <row r="13" spans="1:11" ht="12.95" customHeight="1" x14ac:dyDescent="0.25">
      <c r="A13" s="124">
        <v>11</v>
      </c>
      <c r="B13" s="125" t="s">
        <v>22</v>
      </c>
      <c r="C13" s="124">
        <v>12</v>
      </c>
      <c r="D13" s="126">
        <v>240000</v>
      </c>
      <c r="E13" s="126">
        <f>D13/C13</f>
        <v>20000</v>
      </c>
      <c r="F13" s="126">
        <f t="shared" si="0"/>
        <v>24156</v>
      </c>
      <c r="G13" s="126">
        <f t="shared" si="1"/>
        <v>143.78571428571428</v>
      </c>
      <c r="H13" s="127" t="s">
        <v>74</v>
      </c>
    </row>
    <row r="14" spans="1:11" ht="12.95" customHeight="1" x14ac:dyDescent="0.25">
      <c r="A14" s="124">
        <v>12</v>
      </c>
      <c r="B14" s="125" t="s">
        <v>1</v>
      </c>
      <c r="C14" s="124">
        <v>12</v>
      </c>
      <c r="D14" s="126">
        <v>175500</v>
      </c>
      <c r="E14" s="126">
        <f t="shared" si="2"/>
        <v>14625</v>
      </c>
      <c r="F14" s="126">
        <f t="shared" si="0"/>
        <v>17664.075000000001</v>
      </c>
      <c r="G14" s="126">
        <f t="shared" si="1"/>
        <v>105.14330357142858</v>
      </c>
      <c r="H14" s="127" t="s">
        <v>73</v>
      </c>
    </row>
    <row r="15" spans="1:11" x14ac:dyDescent="0.25">
      <c r="A15" s="124">
        <v>13</v>
      </c>
      <c r="B15" s="125" t="s">
        <v>11</v>
      </c>
      <c r="C15" s="124">
        <v>12</v>
      </c>
      <c r="D15" s="126">
        <v>1416000</v>
      </c>
      <c r="E15" s="126">
        <f t="shared" si="2"/>
        <v>118000</v>
      </c>
      <c r="F15" s="126">
        <f t="shared" si="0"/>
        <v>142520.4</v>
      </c>
      <c r="G15" s="126">
        <f t="shared" si="1"/>
        <v>848.33571428571429</v>
      </c>
      <c r="H15" s="127" t="s">
        <v>96</v>
      </c>
    </row>
    <row r="16" spans="1:11" ht="30" x14ac:dyDescent="0.25">
      <c r="A16" s="124">
        <v>14</v>
      </c>
      <c r="B16" s="125" t="s">
        <v>16</v>
      </c>
      <c r="C16" s="124">
        <v>12</v>
      </c>
      <c r="D16" s="126">
        <v>352000</v>
      </c>
      <c r="E16" s="126">
        <f t="shared" si="2"/>
        <v>29333.333333333332</v>
      </c>
      <c r="F16" s="126">
        <f t="shared" si="0"/>
        <v>35428.799999999996</v>
      </c>
      <c r="G16" s="126">
        <f t="shared" si="1"/>
        <v>210.88571428571427</v>
      </c>
      <c r="H16" s="127" t="s">
        <v>84</v>
      </c>
    </row>
    <row r="17" spans="1:11" x14ac:dyDescent="0.25">
      <c r="A17" s="124">
        <v>15</v>
      </c>
      <c r="B17" s="125" t="s">
        <v>65</v>
      </c>
      <c r="C17" s="124">
        <v>12</v>
      </c>
      <c r="D17" s="126">
        <v>1170000</v>
      </c>
      <c r="E17" s="126">
        <f t="shared" si="2"/>
        <v>97500</v>
      </c>
      <c r="F17" s="126">
        <f t="shared" si="0"/>
        <v>117760.5</v>
      </c>
      <c r="G17" s="126">
        <f t="shared" si="1"/>
        <v>700.95535714285711</v>
      </c>
      <c r="H17" s="127" t="s">
        <v>43</v>
      </c>
    </row>
    <row r="18" spans="1:11" x14ac:dyDescent="0.25">
      <c r="A18" s="124">
        <v>16</v>
      </c>
      <c r="B18" s="125" t="s">
        <v>25</v>
      </c>
      <c r="C18" s="124">
        <v>12</v>
      </c>
      <c r="D18" s="126">
        <v>175500</v>
      </c>
      <c r="E18" s="126">
        <f t="shared" si="2"/>
        <v>14625</v>
      </c>
      <c r="F18" s="126">
        <f t="shared" si="0"/>
        <v>17664.075000000001</v>
      </c>
      <c r="G18" s="126">
        <f t="shared" si="1"/>
        <v>105.14330357142858</v>
      </c>
      <c r="H18" s="127" t="s">
        <v>85</v>
      </c>
    </row>
    <row r="19" spans="1:11" x14ac:dyDescent="0.25">
      <c r="A19" s="124">
        <v>17</v>
      </c>
      <c r="B19" s="125" t="s">
        <v>66</v>
      </c>
      <c r="C19" s="124">
        <v>12</v>
      </c>
      <c r="D19" s="126">
        <v>780000</v>
      </c>
      <c r="E19" s="126">
        <f>D19/C19</f>
        <v>65000</v>
      </c>
      <c r="F19" s="126">
        <f t="shared" si="0"/>
        <v>78507</v>
      </c>
      <c r="G19" s="126">
        <f t="shared" si="1"/>
        <v>467.30357142857144</v>
      </c>
      <c r="H19" s="127" t="s">
        <v>86</v>
      </c>
    </row>
    <row r="20" spans="1:11" x14ac:dyDescent="0.25">
      <c r="A20" s="124">
        <v>18</v>
      </c>
      <c r="B20" s="125" t="s">
        <v>19</v>
      </c>
      <c r="C20" s="124">
        <v>12</v>
      </c>
      <c r="D20" s="126">
        <v>360000</v>
      </c>
      <c r="E20" s="126">
        <f t="shared" ref="E20:E22" si="3">D20/C20</f>
        <v>30000</v>
      </c>
      <c r="F20" s="126">
        <f t="shared" si="0"/>
        <v>36234</v>
      </c>
      <c r="G20" s="126">
        <f t="shared" si="1"/>
        <v>215.67857142857142</v>
      </c>
      <c r="H20" s="127" t="s">
        <v>86</v>
      </c>
    </row>
    <row r="21" spans="1:11" x14ac:dyDescent="0.25">
      <c r="A21" s="124">
        <v>19</v>
      </c>
      <c r="B21" s="125" t="s">
        <v>20</v>
      </c>
      <c r="C21" s="124">
        <v>12</v>
      </c>
      <c r="D21" s="126">
        <v>480000</v>
      </c>
      <c r="E21" s="126">
        <f t="shared" si="3"/>
        <v>40000</v>
      </c>
      <c r="F21" s="126">
        <f t="shared" si="0"/>
        <v>48312</v>
      </c>
      <c r="G21" s="126">
        <f t="shared" si="1"/>
        <v>287.57142857142856</v>
      </c>
      <c r="H21" s="127" t="s">
        <v>86</v>
      </c>
    </row>
    <row r="22" spans="1:11" x14ac:dyDescent="0.25">
      <c r="A22" s="124">
        <v>20</v>
      </c>
      <c r="B22" s="125" t="s">
        <v>38</v>
      </c>
      <c r="C22" s="124">
        <v>12</v>
      </c>
      <c r="D22" s="126">
        <f>(D19+D20+D21)*30.2%</f>
        <v>489240</v>
      </c>
      <c r="E22" s="126">
        <f t="shared" si="3"/>
        <v>40770</v>
      </c>
      <c r="F22" s="126">
        <f t="shared" si="0"/>
        <v>49242.006000000001</v>
      </c>
      <c r="G22" s="126">
        <f>F22/168</f>
        <v>293.10717857142856</v>
      </c>
      <c r="H22" s="127" t="s">
        <v>97</v>
      </c>
    </row>
    <row r="23" spans="1:11" x14ac:dyDescent="0.25">
      <c r="A23" s="124">
        <v>21</v>
      </c>
      <c r="B23" s="125" t="s">
        <v>23</v>
      </c>
      <c r="C23" s="124">
        <v>12</v>
      </c>
      <c r="D23" s="126">
        <v>38000</v>
      </c>
      <c r="E23" s="126">
        <f t="shared" si="2"/>
        <v>3166.6666666666665</v>
      </c>
      <c r="F23" s="126">
        <f t="shared" si="0"/>
        <v>3824.7</v>
      </c>
      <c r="G23" s="126">
        <f t="shared" si="1"/>
        <v>22.766071428571429</v>
      </c>
      <c r="H23" s="127" t="s">
        <v>87</v>
      </c>
      <c r="I23" s="129"/>
    </row>
    <row r="24" spans="1:11" s="131" customFormat="1" x14ac:dyDescent="0.25">
      <c r="A24" s="124">
        <v>22</v>
      </c>
      <c r="B24" s="131" t="s">
        <v>71</v>
      </c>
      <c r="C24" s="118">
        <v>12</v>
      </c>
      <c r="D24" s="132">
        <v>1800000</v>
      </c>
      <c r="E24" s="132">
        <f>D24/C24</f>
        <v>150000</v>
      </c>
      <c r="F24" s="126">
        <f t="shared" si="0"/>
        <v>181170</v>
      </c>
      <c r="G24" s="126">
        <f t="shared" si="1"/>
        <v>1078.3928571428571</v>
      </c>
      <c r="H24" s="133" t="s">
        <v>72</v>
      </c>
    </row>
    <row r="25" spans="1:11" s="131" customFormat="1" ht="27.95" customHeight="1" x14ac:dyDescent="0.25">
      <c r="A25" s="118">
        <v>23</v>
      </c>
      <c r="B25" s="131" t="s">
        <v>31</v>
      </c>
      <c r="C25" s="118">
        <v>12</v>
      </c>
      <c r="D25" s="132">
        <v>288000</v>
      </c>
      <c r="E25" s="132">
        <f>D25/C25</f>
        <v>24000</v>
      </c>
      <c r="F25" s="126">
        <f t="shared" si="0"/>
        <v>28987.200000000001</v>
      </c>
      <c r="G25" s="132">
        <f t="shared" si="1"/>
        <v>172.54285714285714</v>
      </c>
      <c r="H25" s="133" t="s">
        <v>88</v>
      </c>
      <c r="I25" s="134"/>
    </row>
    <row r="26" spans="1:11" x14ac:dyDescent="0.25">
      <c r="A26" s="125"/>
      <c r="E26" s="125"/>
      <c r="F26" s="125"/>
      <c r="G26" s="138">
        <f>SUM(G3:G25)</f>
        <v>4951.0238250000002</v>
      </c>
      <c r="H26" s="125"/>
      <c r="J26" s="130"/>
      <c r="K26" s="130"/>
    </row>
    <row r="27" spans="1:11" x14ac:dyDescent="0.25">
      <c r="A27" s="125"/>
      <c r="J27" s="130"/>
      <c r="K27" s="130"/>
    </row>
    <row r="28" spans="1:11" x14ac:dyDescent="0.25">
      <c r="A28" s="125"/>
    </row>
    <row r="29" spans="1:11" x14ac:dyDescent="0.25">
      <c r="A29" s="125"/>
    </row>
    <row r="30" spans="1:11" x14ac:dyDescent="0.25">
      <c r="A30" s="125"/>
    </row>
    <row r="32" spans="1:11" ht="15.6" customHeight="1" x14ac:dyDescent="0.25"/>
    <row r="33" spans="1:9" x14ac:dyDescent="0.25">
      <c r="A33" s="125"/>
      <c r="E33" s="136"/>
      <c r="F33" s="136"/>
      <c r="G33" s="136"/>
      <c r="H33" s="125"/>
      <c r="I33" s="137"/>
    </row>
    <row r="34" spans="1:9" x14ac:dyDescent="0.25">
      <c r="A34" s="125"/>
      <c r="E34" s="136"/>
      <c r="F34" s="136"/>
      <c r="G34" s="136"/>
      <c r="H34" s="125"/>
      <c r="I34" s="137"/>
    </row>
    <row r="35" spans="1:9" x14ac:dyDescent="0.25">
      <c r="A35" s="125"/>
      <c r="E35" s="136"/>
      <c r="F35" s="136"/>
      <c r="G35" s="136"/>
      <c r="H35" s="125"/>
      <c r="I35" s="137"/>
    </row>
    <row r="36" spans="1:9" x14ac:dyDescent="0.25">
      <c r="A36" s="125"/>
      <c r="E36" s="125"/>
      <c r="F36" s="125"/>
      <c r="G36" s="125"/>
      <c r="H36" s="125"/>
      <c r="I36" s="13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СМЕТА_2017</vt:lpstr>
      <vt:lpstr>Смета_с 01022017</vt:lpstr>
      <vt:lpstr>Лист1</vt:lpstr>
      <vt:lpstr>'Смета_с 01022017'!Область_печати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zhanna</cp:lastModifiedBy>
  <cp:lastPrinted>2017-02-12T19:23:58Z</cp:lastPrinted>
  <dcterms:created xsi:type="dcterms:W3CDTF">2017-01-07T19:08:40Z</dcterms:created>
  <dcterms:modified xsi:type="dcterms:W3CDTF">2017-03-11T15:45:16Z</dcterms:modified>
</cp:coreProperties>
</file>